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eemaj\Desktop\D\"/>
    </mc:Choice>
  </mc:AlternateContent>
  <bookViews>
    <workbookView xWindow="0" yWindow="0" windowWidth="23040" windowHeight="8724" tabRatio="910" firstSheet="6" activeTab="10"/>
  </bookViews>
  <sheets>
    <sheet name="Introduction" sheetId="4" r:id="rId1"/>
    <sheet name="CostComponent_CT" sheetId="34" r:id="rId2"/>
    <sheet name="Defn of CostComponents_CT " sheetId="35" r:id="rId3"/>
    <sheet name="CostComponent_ST(1x1)" sheetId="36" r:id="rId4"/>
    <sheet name="CostComponent_ST(2x1)" sheetId="39" r:id="rId5"/>
    <sheet name="Defn of CostComponents_ST" sheetId="37" r:id="rId6"/>
    <sheet name="FinDispatchDataParameter-Phys" sheetId="38" r:id="rId7"/>
    <sheet name="FinDispatchDataParameter - PSU" sheetId="20" r:id="rId8"/>
    <sheet name="Non-finDispatchParameters - CT" sheetId="21" r:id="rId9"/>
    <sheet name="Non-finDispatchParameters - ST" sheetId="31" r:id="rId10"/>
    <sheet name="Non-finDispatchParameters - PSU" sheetId="23" r:id="rId11"/>
    <sheet name="Reference Quantity" sheetId="32" r:id="rId12"/>
    <sheet name="Supporting Documentation List" sheetId="3" r:id="rId13"/>
  </sheets>
  <externalReferences>
    <externalReference r:id="rId14"/>
  </externalReferences>
  <definedNames>
    <definedName name="_xlnm._FilterDatabase" localSheetId="1" hidden="1">CostComponent_CT!$B$2:$L$2</definedName>
    <definedName name="_xlnm._FilterDatabase" localSheetId="2" hidden="1">'Defn of CostComponents_CT '!$A$2:$C$7</definedName>
    <definedName name="_xlnm._FilterDatabase" localSheetId="5" hidden="1">'Defn of CostComponents_ST'!$A$2:$C$7</definedName>
    <definedName name="_xlnm._FilterDatabase" localSheetId="8" hidden="1">'Non-finDispatchParameters - CT'!#REF!</definedName>
    <definedName name="_xlnm._FilterDatabase" localSheetId="10" hidden="1">'Non-finDispatchParameters - PSU'!#REF!</definedName>
    <definedName name="_xlnm._FilterDatabase" localSheetId="9" hidden="1">'Non-finDispatchParameters - ST'!#REF!</definedName>
    <definedName name="_xlnm._FilterDatabase" localSheetId="12" hidden="1">'Supporting Documentation List'!$B$6:$D$26</definedName>
    <definedName name="_Hlk72149905" localSheetId="6">'FinDispatchDataParameter-Phys'!#REF!</definedName>
    <definedName name="_Toc33773272" localSheetId="0">Introduction!$A$4</definedName>
    <definedName name="Carbon_Price_Ex." localSheetId="1">'[1]FinDispatchDataParameter - Phys'!$E$15</definedName>
    <definedName name="Carbon_Price_Ex." localSheetId="3">'[1]FinDispatchDataParameter - Phys'!$E$15</definedName>
    <definedName name="Carbon_Price_Ex." localSheetId="4">'[1]FinDispatchDataParameter - Phys'!$E$15</definedName>
    <definedName name="Carbon_Price_Ex." localSheetId="2">'[1]FinDispatchDataParameter - Phys'!$E$15</definedName>
    <definedName name="Carbon_Price_Ex." localSheetId="5">'[1]FinDispatchDataParameter - Phys'!$E$15</definedName>
    <definedName name="Carbon_Price_Ex." localSheetId="7">'FinDispatchDataParameter - PSU'!#REF!</definedName>
    <definedName name="Carbon_Price_Ex." localSheetId="6">'[1]FinDispatchDataParameter - Phys'!$E$15</definedName>
    <definedName name="Carbon_Price_Ex.">#REF!</definedName>
    <definedName name="NatGas_Price_Ex" localSheetId="1">'[1]FinDispatchDataParameter - Phys'!$E$14</definedName>
    <definedName name="NatGas_Price_Ex" localSheetId="3">'[1]FinDispatchDataParameter - Phys'!$E$14</definedName>
    <definedName name="NatGas_Price_Ex" localSheetId="4">'[1]FinDispatchDataParameter - Phys'!$E$14</definedName>
    <definedName name="NatGas_Price_Ex" localSheetId="2">'[1]FinDispatchDataParameter - Phys'!$E$14</definedName>
    <definedName name="NatGas_Price_Ex" localSheetId="5">'[1]FinDispatchDataParameter - Phys'!$E$14</definedName>
    <definedName name="NatGas_Price_Ex" localSheetId="7">'FinDispatchDataParameter - PSU'!#REF!</definedName>
    <definedName name="NatGas_Price_Ex" localSheetId="6">'[1]FinDispatchDataParameter - Phys'!$E$14</definedName>
    <definedName name="NatGas_Price_Ex">#REF!</definedName>
    <definedName name="Station_Service_Rate_Example" localSheetId="1">'[1]FinDispatchDataParameter - Phys'!$E$16</definedName>
    <definedName name="Station_Service_Rate_Example" localSheetId="3">'[1]FinDispatchDataParameter - Phys'!$E$16</definedName>
    <definedName name="Station_Service_Rate_Example" localSheetId="4">'[1]FinDispatchDataParameter - Phys'!$E$16</definedName>
    <definedName name="Station_Service_Rate_Example" localSheetId="2">'[1]FinDispatchDataParameter - Phys'!$E$16</definedName>
    <definedName name="Station_Service_Rate_Example" localSheetId="5">'[1]FinDispatchDataParameter - Phys'!$E$16</definedName>
    <definedName name="Station_Service_Rate_Example" localSheetId="7">'FinDispatchDataParameter - PSU'!#REF!</definedName>
    <definedName name="Station_Service_Rate_Example" localSheetId="6">'[1]FinDispatchDataParameter - Phys'!$E$16</definedName>
    <definedName name="Station_Service_Rate_Exampl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 i="20" l="1"/>
  <c r="V16" i="38" l="1"/>
  <c r="Q16" i="38"/>
  <c r="L16" i="38"/>
  <c r="G16" i="38"/>
  <c r="L16" i="20" l="1"/>
  <c r="G16" i="20"/>
  <c r="J25" i="39" l="1"/>
  <c r="P5" i="20"/>
  <c r="O5" i="20"/>
  <c r="N5" i="20"/>
  <c r="M5" i="20"/>
  <c r="L5" i="20"/>
  <c r="K5" i="20"/>
  <c r="J5" i="20"/>
  <c r="I5" i="20"/>
  <c r="H5" i="20"/>
  <c r="G25" i="36"/>
  <c r="I25" i="36"/>
  <c r="J25" i="36"/>
  <c r="I25" i="39" l="1"/>
  <c r="F25" i="36"/>
  <c r="F72" i="39"/>
  <c r="H25" i="39"/>
  <c r="G25" i="39"/>
  <c r="F25" i="39"/>
  <c r="F17" i="39"/>
  <c r="F16" i="39"/>
  <c r="F72" i="36"/>
  <c r="H25" i="36"/>
  <c r="F17" i="36"/>
  <c r="F16" i="36"/>
  <c r="R12" i="34"/>
  <c r="P11" i="34"/>
  <c r="S11" i="34" s="1"/>
  <c r="O11" i="34"/>
  <c r="R11" i="34" s="1"/>
  <c r="S10" i="34"/>
  <c r="P10" i="34"/>
  <c r="R10" i="34" s="1"/>
  <c r="P9" i="34"/>
  <c r="S9" i="34" s="1"/>
  <c r="P8" i="34"/>
  <c r="R8" i="34" s="1"/>
  <c r="P7" i="34"/>
  <c r="S7" i="34" s="1"/>
  <c r="P6" i="34"/>
  <c r="S6" i="34" s="1"/>
  <c r="S5" i="34"/>
  <c r="R5" i="34"/>
  <c r="J7" i="34" s="1"/>
  <c r="P5" i="34"/>
  <c r="Q5" i="34" s="1"/>
  <c r="F88" i="34"/>
  <c r="F87" i="34"/>
  <c r="F86" i="34"/>
  <c r="F85" i="34"/>
  <c r="F84" i="34"/>
  <c r="F83" i="34"/>
  <c r="F82" i="34"/>
  <c r="F28" i="34"/>
  <c r="H25" i="34" s="1"/>
  <c r="J25" i="34"/>
  <c r="I25" i="34"/>
  <c r="F14" i="34"/>
  <c r="F12" i="34"/>
  <c r="F17" i="34" s="1"/>
  <c r="F11" i="34"/>
  <c r="F13" i="34" s="1"/>
  <c r="F16" i="34" s="1"/>
  <c r="V11" i="34" l="1"/>
  <c r="T11" i="34"/>
  <c r="U11" i="34" s="1"/>
  <c r="F7" i="34"/>
  <c r="T8" i="34"/>
  <c r="U8" i="34" s="1"/>
  <c r="V8" i="34"/>
  <c r="G7" i="34"/>
  <c r="T10" i="34"/>
  <c r="U10" i="34" s="1"/>
  <c r="V10" i="34"/>
  <c r="Q7" i="34"/>
  <c r="R7" i="34"/>
  <c r="Q9" i="34"/>
  <c r="V5" i="34"/>
  <c r="R9" i="34"/>
  <c r="T5" i="34"/>
  <c r="U5" i="34" s="1"/>
  <c r="Q6" i="34"/>
  <c r="Q11" i="34"/>
  <c r="R6" i="34"/>
  <c r="S8" i="34"/>
  <c r="Q10" i="34"/>
  <c r="Q8" i="34"/>
  <c r="F72" i="34"/>
  <c r="F80" i="34"/>
  <c r="F81" i="34"/>
  <c r="F25" i="34"/>
  <c r="G25" i="34"/>
  <c r="V6" i="34" l="1"/>
  <c r="T6" i="34"/>
  <c r="U6" i="34" s="1"/>
  <c r="I7" i="34"/>
  <c r="V7" i="34"/>
  <c r="H7" i="34"/>
  <c r="T7" i="34"/>
  <c r="U7" i="34" s="1"/>
  <c r="V9" i="34"/>
  <c r="T9" i="34"/>
  <c r="U9" i="34" s="1"/>
</calcChain>
</file>

<file path=xl/sharedStrings.xml><?xml version="1.0" encoding="utf-8"?>
<sst xmlns="http://schemas.openxmlformats.org/spreadsheetml/2006/main" count="1801" uniqueCount="682">
  <si>
    <t xml:space="preserve">Resource #1 Information </t>
  </si>
  <si>
    <t xml:space="preserve">Resource #2 Information </t>
  </si>
  <si>
    <t>Resource Name</t>
  </si>
  <si>
    <t>Resource ID</t>
  </si>
  <si>
    <t>Technology type of Resource</t>
  </si>
  <si>
    <t>YYYY/MM/DD</t>
  </si>
  <si>
    <t xml:space="preserve">Resource #3 Information </t>
  </si>
  <si>
    <t xml:space="preserve">Resource #4 Information </t>
  </si>
  <si>
    <t>C.1</t>
  </si>
  <si>
    <t>D.1</t>
  </si>
  <si>
    <t>D.3</t>
  </si>
  <si>
    <t>G.6</t>
  </si>
  <si>
    <t>A.2</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</si>
  <si>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</si>
  <si>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</si>
  <si>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</si>
  <si>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</si>
  <si>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</si>
  <si>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</si>
  <si>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</si>
  <si>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</si>
  <si>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t>(A)</t>
  </si>
  <si>
    <t>Incremental Heat Rate</t>
  </si>
  <si>
    <t>A.1.</t>
  </si>
  <si>
    <t>Heat Content of Fuel (HHV)</t>
  </si>
  <si>
    <t xml:space="preserve">GJ/m^3
</t>
  </si>
  <si>
    <t>Applies to all Combustion Turbine and Combustion Turbines in Combined Cycle installations</t>
  </si>
  <si>
    <t>Applicable in all time periods</t>
  </si>
  <si>
    <t>A.2.</t>
  </si>
  <si>
    <t>Incremental Heat Rate Curve</t>
  </si>
  <si>
    <t>Operating Load (MW)</t>
  </si>
  <si>
    <t>MW</t>
  </si>
  <si>
    <t xml:space="preserve">GJ/h
</t>
  </si>
  <si>
    <t>Seasonality. Provide Summer and Winter Incremental Heat Rate Curves</t>
  </si>
  <si>
    <t xml:space="preserve">GJ/MWh
To be calculated on a net MW basis </t>
  </si>
  <si>
    <t>A.3</t>
  </si>
  <si>
    <t xml:space="preserve">Reference Conditions for the Heat Rate curves </t>
  </si>
  <si>
    <t>Ambient Temperature (degrees C), Relative Humidity (%)</t>
  </si>
  <si>
    <t>(B)</t>
  </si>
  <si>
    <t>Performance Factors</t>
  </si>
  <si>
    <t>B.1.</t>
  </si>
  <si>
    <t xml:space="preserve">Actual fuel consumed </t>
  </si>
  <si>
    <t>GJ</t>
  </si>
  <si>
    <t>Summer</t>
  </si>
  <si>
    <t>Winter</t>
  </si>
  <si>
    <t>B.2.</t>
  </si>
  <si>
    <t xml:space="preserve">Theoretical fuel consumed </t>
  </si>
  <si>
    <t>Summer Value</t>
  </si>
  <si>
    <t>Winter Value</t>
  </si>
  <si>
    <t>B.3</t>
  </si>
  <si>
    <t>Ambient Correction Curves</t>
  </si>
  <si>
    <t>Percentage change from ambient conditions</t>
  </si>
  <si>
    <t>B.4</t>
  </si>
  <si>
    <t>Performance Factor</t>
  </si>
  <si>
    <t>-</t>
  </si>
  <si>
    <t>(C )</t>
  </si>
  <si>
    <t>Fuel Costs</t>
  </si>
  <si>
    <t>Fuel Commodity Cost</t>
  </si>
  <si>
    <t xml:space="preserve">Name of Reference Index
</t>
  </si>
  <si>
    <t>C.2</t>
  </si>
  <si>
    <t>Compressor Fuel Volume Adder</t>
  </si>
  <si>
    <t>%</t>
  </si>
  <si>
    <t>C.3</t>
  </si>
  <si>
    <t>Services Price Adder</t>
  </si>
  <si>
    <t>$/GJ</t>
  </si>
  <si>
    <t xml:space="preserve">(D) </t>
  </si>
  <si>
    <t>Energy Offer Emissions Costs</t>
  </si>
  <si>
    <t>Energy offer emissions cost curve</t>
  </si>
  <si>
    <t>tCO2e/MWh curve</t>
  </si>
  <si>
    <t>D.2</t>
  </si>
  <si>
    <t>Applicable Emission Performance Standard</t>
  </si>
  <si>
    <t>tCO2e/GWh</t>
  </si>
  <si>
    <t xml:space="preserve">Carbon Price </t>
  </si>
  <si>
    <t>$/tCO2e</t>
  </si>
  <si>
    <t>D.4</t>
  </si>
  <si>
    <t>Fuel Emission Factor</t>
  </si>
  <si>
    <t>tCO2e/GJ</t>
  </si>
  <si>
    <t>(E )</t>
  </si>
  <si>
    <t>Operations and Maintenance (O&amp;M costs)</t>
  </si>
  <si>
    <t>E.1.</t>
  </si>
  <si>
    <t>Major Maintenance</t>
  </si>
  <si>
    <t xml:space="preserve">Energy costs ($CAD/MWh)
</t>
  </si>
  <si>
    <t>Energy costs ($USD/MWh)</t>
  </si>
  <si>
    <t>Start-up offers ($CAD/start) - Hot Start</t>
  </si>
  <si>
    <t>Start-up offers ($USD/start) - Hot Start</t>
  </si>
  <si>
    <t>Start-up offers ($CAD/start) - Warm Start</t>
  </si>
  <si>
    <t>Start-up offers ($USD/start) - Warm Start</t>
  </si>
  <si>
    <t>Start-up offers ($CAD/start) - Cold Start</t>
  </si>
  <si>
    <t>Start-up offers ($USD/start) - Cold Start</t>
  </si>
  <si>
    <t>Speed-no load costs ($CAD/hour)</t>
  </si>
  <si>
    <t>Speed-no load costs ($USD/hour)</t>
  </si>
  <si>
    <t>E.2.</t>
  </si>
  <si>
    <t>Combustion Turbine Planned Maintenance Adder</t>
  </si>
  <si>
    <t xml:space="preserve">Energy costs ($CAD/MWh)
</t>
  </si>
  <si>
    <t xml:space="preserve">Energy costs ($USD/MWh)
</t>
  </si>
  <si>
    <t>E.3.</t>
  </si>
  <si>
    <t>Combustion Turbine Unplanned Maintenance Adder</t>
  </si>
  <si>
    <t xml:space="preserve">Energy costs ($CAD/MWh)
</t>
  </si>
  <si>
    <t>E.4.</t>
  </si>
  <si>
    <t>Operating Consumables Cost</t>
  </si>
  <si>
    <t xml:space="preserve">Energy costs ($USD/MWh)
</t>
  </si>
  <si>
    <t>(F )</t>
  </si>
  <si>
    <t>Speed No Load Costs</t>
  </si>
  <si>
    <t>F.1</t>
  </si>
  <si>
    <t xml:space="preserve">Speed No Load Heat Consumption </t>
  </si>
  <si>
    <t>GJ/hour</t>
  </si>
  <si>
    <t>F.2</t>
  </si>
  <si>
    <t xml:space="preserve">Speed No Load Emissions Costs </t>
  </si>
  <si>
    <t>$CAD/hour</t>
  </si>
  <si>
    <t>(G)</t>
  </si>
  <si>
    <t>Start-up Costs</t>
  </si>
  <si>
    <t>G.1</t>
  </si>
  <si>
    <t>Start Fuel Consumed (hot start)</t>
  </si>
  <si>
    <t xml:space="preserve">GJ/start </t>
  </si>
  <si>
    <t>Start Fuel Consumed (warm start)</t>
  </si>
  <si>
    <t>Start Fuel Consumed (cold start)</t>
  </si>
  <si>
    <t>G.2</t>
  </si>
  <si>
    <t xml:space="preserve">MWh/start
</t>
  </si>
  <si>
    <t>G.3.</t>
  </si>
  <si>
    <t>Start-Up Emission Costs (hot start)</t>
  </si>
  <si>
    <t>$CAD/start</t>
  </si>
  <si>
    <t>Start-Up Emission Costs (warm start)</t>
  </si>
  <si>
    <t>Start-Up Emission Costs (cold start)</t>
  </si>
  <si>
    <t>G.4</t>
  </si>
  <si>
    <t>Start-Up Operating and Maintenance Cost (hot start)</t>
  </si>
  <si>
    <t>$USD/start</t>
  </si>
  <si>
    <t>Start-Up Operating and Maintenance Cost (warm start)</t>
  </si>
  <si>
    <t>Start-Up Operating and Maintenance Cost (cold start)</t>
  </si>
  <si>
    <t>G.5</t>
  </si>
  <si>
    <t>Generation Per Start (hot start)</t>
  </si>
  <si>
    <t xml:space="preserve">MWh
</t>
  </si>
  <si>
    <t>Generation Per Start (warm start)</t>
  </si>
  <si>
    <t>MWh</t>
  </si>
  <si>
    <t>Generation Per Start (cold start)</t>
  </si>
  <si>
    <t>$/MWh</t>
  </si>
  <si>
    <t>(H)</t>
  </si>
  <si>
    <t xml:space="preserve">Operating Reserve (OR) Offer </t>
  </si>
  <si>
    <t>H.1</t>
  </si>
  <si>
    <t>OR Reference Costs</t>
  </si>
  <si>
    <t>$/MW</t>
  </si>
  <si>
    <t>#</t>
  </si>
  <si>
    <t xml:space="preserve">Cost Category </t>
  </si>
  <si>
    <t>Description</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</si>
  <si>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</si>
  <si>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</si>
  <si>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</si>
  <si>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</si>
  <si>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</si>
  <si>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</si>
  <si>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</si>
  <si>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</si>
  <si>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</si>
  <si>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</si>
  <si>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</si>
  <si>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</si>
  <si>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</si>
  <si>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</si>
  <si>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</si>
  <si>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</si>
  <si>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</si>
  <si>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</si>
  <si>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</si>
  <si>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</si>
  <si>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</si>
  <si>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</si>
  <si>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</si>
  <si>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</si>
  <si>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</si>
  <si>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</si>
  <si>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N/A</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</si>
  <si>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</si>
  <si>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</si>
  <si>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</si>
  <si>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</si>
  <si>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</si>
  <si>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</si>
  <si>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</si>
  <si>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</si>
  <si>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</si>
  <si>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</si>
  <si>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</si>
  <si>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</si>
  <si>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</si>
  <si>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</si>
  <si>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</si>
  <si>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</si>
  <si>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</si>
  <si>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</si>
  <si>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</si>
  <si>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</si>
  <si>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</si>
  <si>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</si>
  <si>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</si>
  <si>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</si>
  <si>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</si>
  <si>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</si>
  <si>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</si>
  <si>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</si>
  <si>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</si>
  <si>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</si>
  <si>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</si>
  <si>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</si>
  <si>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</si>
  <si>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</si>
  <si>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</si>
  <si>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</si>
  <si>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</si>
  <si>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</si>
  <si>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</si>
  <si>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</si>
  <si>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</si>
  <si>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</si>
  <si>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</si>
  <si>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</si>
  <si>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</si>
  <si>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</si>
  <si>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</si>
  <si>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</si>
  <si>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</si>
  <si>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</si>
  <si>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</si>
  <si>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</si>
  <si>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</si>
  <si>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</si>
  <si>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</si>
  <si>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</si>
  <si>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</si>
  <si>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</si>
  <si>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</si>
  <si>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</si>
  <si>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</si>
  <si>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</si>
  <si>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</si>
  <si>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</si>
  <si>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</si>
  <si>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Applies to Fossil or Biomass Steam or Steam Turbines in Combined Cycle that have duct burners</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</si>
  <si>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</si>
  <si>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</si>
  <si>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</si>
  <si>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</si>
  <si>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tCO2e/MWh</t>
  </si>
  <si>
    <t>D.4.</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</si>
  <si>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</si>
  <si>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</si>
  <si>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</si>
  <si>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</si>
  <si>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</si>
  <si>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Applies to Fossil or Biomass Steam or Steam Turbines in Combined Cycle that have duct burners.</t>
  </si>
  <si>
    <t xml:space="preserve">Applies to Fossil or Biomass Steam or Steam Turbines in Combined Cycle that have duct burners. </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</si>
  <si>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</si>
  <si>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</si>
  <si>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</si>
  <si>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</si>
  <si>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</si>
  <si>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</si>
  <si>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</si>
  <si>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</si>
  <si>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</si>
  <si>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</si>
  <si>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</si>
  <si>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</si>
  <si>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</si>
  <si>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</si>
  <si>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</si>
  <si>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</si>
  <si>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</si>
  <si>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</si>
  <si>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</si>
  <si>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</si>
  <si>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</si>
  <si>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</si>
  <si>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</si>
  <si>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</si>
  <si>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</si>
  <si>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</si>
  <si>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</si>
  <si>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</si>
  <si>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</si>
  <si>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</si>
  <si>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</si>
  <si>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</si>
  <si>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</si>
  <si>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</si>
  <si>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</si>
  <si>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</si>
  <si>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</si>
  <si>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</si>
  <si>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</si>
  <si>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</si>
  <si>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Parameter</t>
  </si>
  <si>
    <t>Unit</t>
  </si>
  <si>
    <t xml:space="preserve">Description </t>
  </si>
  <si>
    <t>Operating Load</t>
  </si>
  <si>
    <t>Energy offer</t>
  </si>
  <si>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For combined cycle facilities, market participants must provide the following energy offer reference levels that correspond to physical units and pseudo units, as applicable</t>
    </r>
  </si>
  <si>
    <t>Speed no-load offer</t>
  </si>
  <si>
    <r>
      <t xml:space="preserve">The </t>
    </r>
    <r>
      <rPr>
        <i/>
        <sz val="10"/>
        <rFont val="Calibri"/>
        <family val="2"/>
        <scheme val="minor"/>
      </rPr>
      <t>IESO</t>
    </r>
    <r>
      <rPr>
        <sz val="10"/>
        <rFont val="Calibri"/>
        <family val="2"/>
        <scheme val="minor"/>
      </rPr>
      <t xml:space="preserve"> will establish speed no-load reference levels only for generation resources for which market participants are eligible to submit speed no-load offers. 
The market participants will submit a single value per thermal state applicable to each hour up to a maximum of 24 values. Therefore, for speed no-load offers, the</t>
    </r>
    <r>
      <rPr>
        <i/>
        <sz val="10"/>
        <rFont val="Calibri"/>
        <family val="2"/>
        <scheme val="minor"/>
      </rPr>
      <t xml:space="preserve"> IESO</t>
    </r>
    <r>
      <rPr>
        <sz val="10"/>
        <rFont val="Calibri"/>
        <family val="2"/>
        <scheme val="minor"/>
      </rPr>
      <t xml:space="preserve"> will determine a single reference level for each thermal state. </t>
    </r>
  </si>
  <si>
    <t>Start-up offer</t>
  </si>
  <si>
    <t xml:space="preserve">$CAD/start -Hot </t>
  </si>
  <si>
    <r>
      <t xml:space="preserve">The </t>
    </r>
    <r>
      <rPr>
        <i/>
        <sz val="10"/>
        <rFont val="Calibri"/>
        <family val="2"/>
        <scheme val="minor"/>
      </rPr>
      <t>IESO</t>
    </r>
    <r>
      <rPr>
        <sz val="10"/>
        <rFont val="Calibri"/>
        <family val="2"/>
        <scheme val="minor"/>
      </rPr>
      <t xml:space="preserve"> will establish start-up reference levels only for generation resources for which market participants are eligible to submit start-up offers . 
The market participants will submit a single value per thermal state for each hour up to a maximum of 24 values. Therefore, for start-up offers, the </t>
    </r>
    <r>
      <rPr>
        <i/>
        <sz val="10"/>
        <rFont val="Calibri"/>
        <family val="2"/>
        <scheme val="minor"/>
      </rPr>
      <t>IESO</t>
    </r>
    <r>
      <rPr>
        <sz val="10"/>
        <rFont val="Calibri"/>
        <family val="2"/>
        <scheme val="minor"/>
      </rPr>
      <t xml:space="preserve"> will determine a single reference level for each thermal state. 
For combined cycle facilities, market participants must provide the following start-up offer reference levels that correspond to physical units and pseudo units, as applicable</t>
    </r>
  </si>
  <si>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</si>
  <si>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</si>
  <si>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PSEUDO UNIT REFERENCE LEVELS (ASSUME IDENTICAL CTs)</t>
  </si>
  <si>
    <t>$CAD/MWh</t>
  </si>
  <si>
    <r>
      <t>Operating Reserve</t>
    </r>
    <r>
      <rPr>
        <sz val="10"/>
        <color theme="1"/>
        <rFont val="Calibri"/>
        <family val="2"/>
        <scheme val="minor"/>
      </rPr>
      <t xml:space="preserve"> (OR) </t>
    </r>
    <r>
      <rPr>
        <i/>
        <sz val="10"/>
        <color theme="1"/>
        <rFont val="Calibri"/>
        <family val="2"/>
        <scheme val="minor"/>
      </rPr>
      <t>Offer</t>
    </r>
  </si>
  <si>
    <t>Non-Financial Reference Level</t>
  </si>
  <si>
    <t xml:space="preserve">Types of Supporting Documentation </t>
  </si>
  <si>
    <t>MW/min</t>
  </si>
  <si>
    <t>Manufacturer data from contract or performance test</t>
  </si>
  <si>
    <t>Operating Reserve Ramp Rate</t>
  </si>
  <si>
    <t>Lead Time - Hot</t>
  </si>
  <si>
    <t>Hours</t>
  </si>
  <si>
    <t>The amount of time needed during normal operation for a NQS to start up and reach its MLP from an offline state if the thermal state of the unit is hot.</t>
  </si>
  <si>
    <t>Lead Time - Warm</t>
  </si>
  <si>
    <t>The amount of time needed during normal operation for a NQS to start up and reach its MLP from an offline state if the thermal state of the unit is warm.</t>
  </si>
  <si>
    <t>Lead Time - Cold</t>
  </si>
  <si>
    <t>The amount of time needed during normal operation for a NQS to start up and reach its MLP from an offline state if the thermal state of the unit is cold.</t>
  </si>
  <si>
    <t>Minimum Loading Point</t>
  </si>
  <si>
    <t>The minimum MW output that a resource must maintain to remain stable without the support of ignition during normal operation.</t>
  </si>
  <si>
    <t>Minimum Generation Block Run Time</t>
  </si>
  <si>
    <t>The minimum number of consecutive hours a generation unit must be scheduled to its MLP during normal operation.</t>
  </si>
  <si>
    <t>Technical advisory from manufacturer on minimum time required for steam cycle chemistry</t>
  </si>
  <si>
    <t>Minimum Generation Block Down Time (hot)</t>
  </si>
  <si>
    <t>The minimum number of hours between the time when a generation unit was last at its MLP before de-synchronization and the time the generation unit can be scheduled back to its MLP after re-synchronizing during normal operation.</t>
  </si>
  <si>
    <t>Relevant extract from the operating and maintenance manual for their resource that states the minimum time after shutdown when the resource can be restarted.</t>
  </si>
  <si>
    <t>Minimum Generation Block Down Time (warm)</t>
  </si>
  <si>
    <t>Minimum Generation Block Down Time (cold)</t>
  </si>
  <si>
    <t>Maximum Number of Starts per Day</t>
  </si>
  <si>
    <t>The maximum number of times a generation unit can be started within a dispatch day during normal operation.</t>
  </si>
  <si>
    <t>Based on MGBRT, and MGBDT. No additional supporting documentation required.</t>
  </si>
  <si>
    <t xml:space="preserve">Ramp Up Energy to MLP </t>
  </si>
  <si>
    <t>Ramp hours to MLP - Hot</t>
  </si>
  <si>
    <t>The number of hours required for the resource to ramp from synchronization to its MLP during normal operation when the resource is in a hot thermal state.</t>
  </si>
  <si>
    <t>Energy per ramp hour - Hot (Upper Bound)</t>
  </si>
  <si>
    <t>The upper bound average quantity of energy in MWh that the resource is expected to produce in each ramp hour during normal operation when the resource is in a hot thermal state.</t>
  </si>
  <si>
    <t>Energy per ramp hour - Hot (Lower Bound)</t>
  </si>
  <si>
    <t>The lower bound average quantity of energy in MWh that the resource is expected to produce in each ramp hour during normal operation when the resource is in a hot thermal state.</t>
  </si>
  <si>
    <t>Ramp hours to MLP - Warm</t>
  </si>
  <si>
    <t>The number of hours required for the resource to ramp from synchronization to its MLP during normal operation when the resource is in a warm thermal state.</t>
  </si>
  <si>
    <t>Energy per ramp hour - Warm (Upper Bound)</t>
  </si>
  <si>
    <t>The upper bound average quantity of energy in MWh that the resource is expected to produce in each ramp hour during normal operation when the resource is in a warm thermal state.</t>
  </si>
  <si>
    <t>Energy per ramp hour - Warm (Lower Bound)</t>
  </si>
  <si>
    <t>The lower bound average quantity of energy in MWh that the resource is expected to produce in each ramp hour during normal operation when the resource is in a warm thermal state.</t>
  </si>
  <si>
    <t>Ramp hours to MLP - Cold</t>
  </si>
  <si>
    <t>The number of hours required for the resource to ramp from synchronization to its MLP during normal operation when the resource is in a cold thermal state.</t>
  </si>
  <si>
    <t>Energy per ramp hour - Cold (Upper Bound)</t>
  </si>
  <si>
    <t>The upper bound average quantity of energy in MWh that the resource is expected to produce in each ramp hour during normal operation when the resource is in a cold thermal state.</t>
  </si>
  <si>
    <t>Energy per ramp hour - Cold (Lower Bound)</t>
  </si>
  <si>
    <t>The lower bound average quantity of energy in MWh that the resource is expected to produce in each ramp hour during normal operation when the resource is in a cold thermal state.</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</si>
  <si>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</si>
  <si>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</si>
  <si>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</si>
  <si>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</si>
  <si>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</si>
  <si>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</si>
  <si>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</si>
  <si>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</si>
  <si>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</si>
  <si>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</si>
  <si>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</si>
  <si>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</si>
  <si>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</si>
  <si>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</si>
  <si>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</si>
  <si>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</si>
  <si>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</si>
  <si>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</si>
  <si>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</si>
  <si>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</si>
  <si>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</si>
  <si>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</si>
  <si>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</si>
  <si>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</si>
  <si>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</si>
  <si>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Start of MW Range</t>
  </si>
  <si>
    <t>End of MW Range</t>
  </si>
  <si>
    <t>Ramp Up Rate (Summer)</t>
  </si>
  <si>
    <t>Ramp Up Rate (Winter)</t>
  </si>
  <si>
    <t>Ramp Down Rate (Summer)</t>
  </si>
  <si>
    <t>Ramp Up Down Rate (Winter)</t>
  </si>
  <si>
    <t>Energy Ramp Rate 1</t>
  </si>
  <si>
    <t>Energy Ramp Rate 2</t>
  </si>
  <si>
    <t>Energy Ramp Rate 3</t>
  </si>
  <si>
    <t>Energy Ramp Rate 4</t>
  </si>
  <si>
    <t>Energy Ramp Rate 5</t>
  </si>
  <si>
    <t>Value</t>
  </si>
  <si>
    <t>Supporting Documentation</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</si>
  <si>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</si>
  <si>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</si>
  <si>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</si>
  <si>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</si>
  <si>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</si>
  <si>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</si>
  <si>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</si>
  <si>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</si>
  <si>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</si>
  <si>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</si>
  <si>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</si>
  <si>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</si>
  <si>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</si>
  <si>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</si>
  <si>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</si>
  <si>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Formula (Non Quick Start Resources)</t>
  </si>
  <si>
    <t>Station Service Quantity (hot start)</t>
  </si>
  <si>
    <t>Station Service Quantity (warm start)</t>
  </si>
  <si>
    <t>Station Service Quantity (cold start)</t>
  </si>
  <si>
    <t>Station Service Rate</t>
  </si>
  <si>
    <t>Station Service Quantity</t>
  </si>
  <si>
    <t>Reference Level Cost Components for Steam Turbines (ST)</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</si>
  <si>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</si>
  <si>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</si>
  <si>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</si>
  <si>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</si>
  <si>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</si>
  <si>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</si>
  <si>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</si>
  <si>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</si>
  <si>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</si>
  <si>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</si>
  <si>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</si>
  <si>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</si>
  <si>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r>
      <t>Reference Levels and Reference Quantities Workbook - Thermal Resources</t>
    </r>
    <r>
      <rPr>
        <b/>
        <sz val="14"/>
        <color theme="9" tint="-0.249977111117893"/>
        <rFont val="Calibri"/>
        <family val="2"/>
        <scheme val="minor"/>
      </rPr>
      <t xml:space="preserve"> (Variant D)</t>
    </r>
  </si>
  <si>
    <r>
      <rPr>
        <b/>
        <sz val="11"/>
        <color theme="1"/>
        <rFont val="Calibri"/>
        <family val="2"/>
        <scheme val="minor"/>
      </rPr>
      <t xml:space="preserve">Background: </t>
    </r>
    <r>
      <rPr>
        <sz val="11"/>
        <color theme="1"/>
        <rFont val="Calibri"/>
        <family val="2"/>
        <scheme val="minor"/>
      </rPr>
      <t xml:space="preserve">
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</si>
  <si>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t xml:space="preserve">Date of the Reference Levels and Reference Quantities Workbook Completion </t>
  </si>
  <si>
    <t>Proposed Effective Date of the Requested Reference Levels and Reference Quantities</t>
  </si>
  <si>
    <t>RLRQ Workbook - Combustion Turbine Resources</t>
  </si>
  <si>
    <t>RLRQ Workbook - Fossil Steam Resources</t>
  </si>
  <si>
    <t>RLRQ Workbook - Thermal Resources (Variant D)</t>
  </si>
  <si>
    <r>
      <rPr>
        <b/>
        <sz val="11"/>
        <rFont val="Calibri"/>
        <family val="2"/>
        <scheme val="minor"/>
      </rPr>
      <t>Applicability:</t>
    </r>
    <r>
      <rPr>
        <sz val="11"/>
        <rFont val="Calibri"/>
        <family val="2"/>
        <scheme val="minor"/>
      </rPr>
      <t xml:space="preserve"> This Reference Levels and Reference Quantities (RLRQ)  workbook applies to thermal non-quickstart resources that are eligible for Generator Offer Guarantee and operate based on pseudo unit modeling.
QS Flag = </t>
    </r>
    <r>
      <rPr>
        <sz val="11"/>
        <color rgb="FFC00000"/>
        <rFont val="Calibri"/>
        <family val="2"/>
        <scheme val="minor"/>
      </rPr>
      <t>No</t>
    </r>
    <r>
      <rPr>
        <sz val="11"/>
        <rFont val="Calibri"/>
        <family val="2"/>
        <scheme val="minor"/>
      </rPr>
      <t xml:space="preserve">
Start up and speed no load eligibility flag =</t>
    </r>
    <r>
      <rPr>
        <sz val="11"/>
        <color theme="9" tint="-0.249977111117893"/>
        <rFont val="Calibri"/>
        <family val="2"/>
        <scheme val="minor"/>
      </rPr>
      <t xml:space="preserve"> Yes</t>
    </r>
    <r>
      <rPr>
        <sz val="11"/>
        <rFont val="Calibri"/>
        <family val="2"/>
        <scheme val="minor"/>
      </rPr>
      <t xml:space="preserve">
PSU flag = </t>
    </r>
    <r>
      <rPr>
        <sz val="11"/>
        <color theme="9" tint="-0.249977111117893"/>
        <rFont val="Calibri"/>
        <family val="2"/>
        <scheme val="minor"/>
      </rPr>
      <t>Yes</t>
    </r>
    <r>
      <rPr>
        <b/>
        <i/>
        <sz val="11"/>
        <color theme="9" tint="-0.249977111117893"/>
        <rFont val="Calibri"/>
        <family val="2"/>
        <scheme val="minor"/>
      </rPr>
      <t xml:space="preserve">
</t>
    </r>
  </si>
  <si>
    <t>The minimum MW output that a resource must maintain to remain stable without the support of ignition during normal operation. The market participant is required to create minimum loading point refernce levels for all configurations for combined cycle mode (e.g. 1x1, 2x1 etc)</t>
  </si>
  <si>
    <t xml:space="preserve">MP to include atleast the following points: 1) MLP and 2) Unrestricted Maximum registered for the facility. </t>
  </si>
  <si>
    <t xml:space="preserve">MP to provide Greenhouse Gas Reporting Program (GHGRP) to validate the emission factor and OBPS to validate the the emission performance standard (EPS) used. </t>
  </si>
  <si>
    <t>PHYSICAL UNIT REFERENCE LEVELS (CTs are assumed to have identical reference levels)</t>
  </si>
  <si>
    <t>Formula (Not Quick Start Resources)</t>
  </si>
  <si>
    <t>Reference value/cost (CT Resource) - Summer</t>
  </si>
  <si>
    <t>Reference value/cost (CT Resource) - Winter</t>
  </si>
  <si>
    <t>Reference value/cost (ST Resource) - Summer</t>
  </si>
  <si>
    <t>Reference value/cost (ST Resource) - Winter</t>
  </si>
  <si>
    <t xml:space="preserve">For an energy offer, the IESO will establish an energy offer reference level curve for each set of offer parameters. This will include up to 20 non-decreasing values of the energy reference level to form a monotonically increasing cost curve. This energy reference level curve will be used for the conduct and impact testing of the price quantity pairs submitted by the market participant. 
For combined cycle facilities, market participants must provide the following energy offer reference levels that correspond to physical units and pseudo units, as applicable. 
MPs to adapt the ' Referenced Formula' based on individual facilities. Once the Referenced Formulas have been determined, the simplified formulas can be provided. which includes the gas price and foreign exchange rate as variables </t>
  </si>
  <si>
    <t>0-75MW (MLP)</t>
  </si>
  <si>
    <t>75.1-105MW</t>
  </si>
  <si>
    <t>105.1-120MW</t>
  </si>
  <si>
    <t>120.1-135MW</t>
  </si>
  <si>
    <t>135.1-150 MW (Unrestricted Maximum)</t>
  </si>
  <si>
    <t>0-37.5 MW(MLP)</t>
  </si>
  <si>
    <t>37.6 MW - 52.5 MW</t>
  </si>
  <si>
    <t>52.6 MW - 60 MW</t>
  </si>
  <si>
    <t>61 - 67.5 MW</t>
  </si>
  <si>
    <t>67.6 MW - 75 MW (Unrestricted Maximum)</t>
  </si>
  <si>
    <t xml:space="preserve">Referenced Formula </t>
  </si>
  <si>
    <t xml:space="preserve">Simplified Formula </t>
  </si>
  <si>
    <r>
      <t xml:space="preserve">The </t>
    </r>
    <r>
      <rPr>
        <i/>
        <sz val="10"/>
        <rFont val="Calibri"/>
        <family val="2"/>
        <scheme val="minor"/>
      </rPr>
      <t>IESO</t>
    </r>
    <r>
      <rPr>
        <sz val="10"/>
        <rFont val="Calibri"/>
        <family val="2"/>
        <scheme val="minor"/>
      </rPr>
      <t xml:space="preserve"> will establish speed no-load reference levels only for generation resources for which market participants are eligible to submit speed no-load offers. 
The market participants will submit a single value per thermal state applicable to each hour up to a maximum of 24 values. Therefore, for speed no-load offers, the</t>
    </r>
    <r>
      <rPr>
        <i/>
        <sz val="10"/>
        <rFont val="Calibri"/>
        <family val="2"/>
        <scheme val="minor"/>
      </rPr>
      <t xml:space="preserve"> IESO</t>
    </r>
    <r>
      <rPr>
        <sz val="10"/>
        <rFont val="Calibri"/>
        <family val="2"/>
        <scheme val="minor"/>
      </rPr>
      <t xml:space="preserve"> will determine a single reference level for each thermal state. 
MPs to adapt the ' Referenced Formula' based on individual facilities. Once the Referenced Formulas have been determined, the simplified formulas can be provided. which includes the gas price and foreign exchange rate as variables </t>
    </r>
  </si>
  <si>
    <r>
      <t xml:space="preserve">The </t>
    </r>
    <r>
      <rPr>
        <i/>
        <sz val="10"/>
        <rFont val="Calibri"/>
        <family val="2"/>
        <scheme val="minor"/>
      </rPr>
      <t>IESO</t>
    </r>
    <r>
      <rPr>
        <sz val="10"/>
        <rFont val="Calibri"/>
        <family val="2"/>
        <scheme val="minor"/>
      </rPr>
      <t xml:space="preserve"> will establish start-up reference levels only for generation resources for which market participants are eligible to submit start-up offers offers. 
The market participants will submit a single value per thermal state for each hour up to a maximum of 24 values. Therefore, for start-up offers, the </t>
    </r>
    <r>
      <rPr>
        <i/>
        <sz val="10"/>
        <rFont val="Calibri"/>
        <family val="2"/>
        <scheme val="minor"/>
      </rPr>
      <t>IESO</t>
    </r>
    <r>
      <rPr>
        <sz val="10"/>
        <rFont val="Calibri"/>
        <family val="2"/>
        <scheme val="minor"/>
      </rPr>
      <t xml:space="preserve"> will determine a single reference level for each thermal state. 
For combined cycle facilities, market participants must provide the following start-up offer reference levels that correspond to physical units and pesudo units, as applicable.
MPs to adapt the ' Referenced Formula' based on individual facilities. Once the Referenced Formulas have been determined, the simplified formulas can be provided. which includes the gas price and foreign exchange rate as variables. </t>
    </r>
  </si>
  <si>
    <t xml:space="preserve">Hot 
(Referenced Formula) </t>
  </si>
  <si>
    <t xml:space="preserve">Hot (Simplified Formula) </t>
  </si>
  <si>
    <t>Warm (Referenced Formula)</t>
  </si>
  <si>
    <t>Warm (Simplified Formula)</t>
  </si>
  <si>
    <t>Cold (Referenced Formula)</t>
  </si>
  <si>
    <t>Cold (Simplified Formula)</t>
  </si>
  <si>
    <t xml:space="preserve">Relevant extract from the operating and maintenance manual for their resource that states the minimum time after shutdown when the resource can be restarted or performance data.The minimum generation block down time includes the shut down time, time between desync and synchronization to reach a hot warm or cold start , and the associated lead time for hot, warm and cold start. </t>
  </si>
  <si>
    <t>The energy ramp rate profile across the dispatchable range up to the unrestricted maximum that the resource expects to meet during normal operation.</t>
  </si>
  <si>
    <t>Seller's quote or invoice/contract</t>
  </si>
  <si>
    <t>Fixed value based on documentation reference.</t>
  </si>
  <si>
    <t>Heat rate curve with regression fit</t>
  </si>
  <si>
    <t>If the heat rate curve is 
0.0066*MW^2+5.0183*MW+447.23
@ ISO Conditions</t>
  </si>
  <si>
    <t>135.1-150MW (Unrestricted Maximum)</t>
  </si>
  <si>
    <t>Incremental heat rate curve based on the heat rate curve</t>
  </si>
  <si>
    <t>The incremental heat rate curve would be : 0.0132*MW+5.183</t>
  </si>
  <si>
    <t>15 C, 60%</t>
  </si>
  <si>
    <t xml:space="preserve">Conditions recorded at the time of heat rate curve generation. Please include summer and winter reference conditions. </t>
  </si>
  <si>
    <t>This example assumes that the values are at ISO conditions.</t>
  </si>
  <si>
    <t>Measured fuel quantities over one (1) year and heat content of fuel in 5-minute intervals;</t>
  </si>
  <si>
    <t>Calculated fuel consumption based on the heat rate curve during each period for the measured fuel quantity for summer</t>
  </si>
  <si>
    <t xml:space="preserve">Calculated fuel consumption to determine the performance factor. </t>
  </si>
  <si>
    <t>Calculated fuel consumption based on the heat rate curve during each period for the measured fuel quantity for winter</t>
  </si>
  <si>
    <t>Refer to supporting documentation - Attachment X</t>
  </si>
  <si>
    <t xml:space="preserve">Ambient correction curves, as available, giving performance factors based on ambient temperature and humidity. OEM documentation provided. </t>
  </si>
  <si>
    <t xml:space="preserve"> Used to validate proposed correction factors. Please provide gas turbine corrections and combined cycle correction factors</t>
  </si>
  <si>
    <t>Calculated based on the ratio of the actual fuel consumed to the theoritical fuel consumed during the summer</t>
  </si>
  <si>
    <t>Calculated based on the ratio of the actual fuel consumed to the theoritical fuel consumed during the winter</t>
  </si>
  <si>
    <t>ICE NGX Union Gas Dawn Fixed Price Daily</t>
  </si>
  <si>
    <t>Not required</t>
  </si>
  <si>
    <t xml:space="preserve">The applicable NGX Union Dawn Day-Ahead Index price for the gas day in $US/MMBtu. </t>
  </si>
  <si>
    <t>TC Customer Express Forecast for 2020 Summer Fuel Ratios Enbridge T2 Rate Schedule page 3 of 7</t>
  </si>
  <si>
    <t>Percentage of fuel consumed for compressors operated by transmission and distribution service providers including volumes for injecting or removing gas from storage.</t>
  </si>
  <si>
    <t>TC Customer Express Forecast for 2020 Summer Fuel Ratios Enbridge T2 Rate Schedule pages 2 of 7 and 3 of 7</t>
  </si>
  <si>
    <t xml:space="preserve">Firm Transportation Commodity Paid on all firm quantities redelivered to the customer’s Point(s) of Consumption Commodity Charge (All volumes) Injection and withdrawal commodity charges. </t>
  </si>
  <si>
    <t>Incremental heat rate curve * emissions intensity of the fuel-EPS/1000</t>
  </si>
  <si>
    <t xml:space="preserve">Provide the Ontario Emissions standard applicable to the facility based on fuel type. Supporting documentation can include OBPS report from most recent year. </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</si>
  <si>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</si>
  <si>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</si>
  <si>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Internal definitions, invoices, quotes, accounting statements</t>
  </si>
  <si>
    <t>Costs for major maintenance over the next major maintenance cycle based either on hisotrical costs or either acceptable forms of supporting documentation.
Costs should be allocated by the market participants that best match accrual of costs on the resources either through incremental production ($/MWh), per start ($/start), or speed no load ($/hr)</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</si>
  <si>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</si>
  <si>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</si>
  <si>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</si>
  <si>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Speed No Load Fuel consumption and emissions factor</t>
  </si>
  <si>
    <t>Based on the speed no load fuel consumption, multiplied by emissions factor and carbon price.</t>
  </si>
  <si>
    <t>Start-up fuel quantities from historic operation or based upon a start-up curve</t>
  </si>
  <si>
    <t>Based on typical start-up procedure up to MLP</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</si>
  <si>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</si>
  <si>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</si>
  <si>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 xml:space="preserve">Calculation based on the start fuel consumed and generation per start to determine the incremental emission costs. </t>
  </si>
  <si>
    <t>Typical value based uponstart-up fuel consumed and generation from the resource during the period from start initiation up until MLP</t>
  </si>
  <si>
    <t>Refer to Section E</t>
  </si>
  <si>
    <t>Start-up/ramp up curves curves</t>
  </si>
  <si>
    <t>Internal definitions, invoices, accounting statements</t>
  </si>
  <si>
    <t>Fixed value, supported by documentation</t>
  </si>
  <si>
    <r>
      <t> No incremental costs are associated with providing operating reserve for operating and maintenance of the equipmen</t>
    </r>
    <r>
      <rPr>
        <sz val="11"/>
        <color rgb="FF000000"/>
        <rFont val="Palatino Linotype"/>
        <family val="1"/>
      </rPr>
      <t>t.</t>
    </r>
  </si>
  <si>
    <t>Max Generator Capacity</t>
  </si>
  <si>
    <t>GJ/kWh</t>
  </si>
  <si>
    <t>MW^2</t>
  </si>
  <si>
    <t>Total Fuel GJ/h</t>
  </si>
  <si>
    <t>Incremental Heat Rate  (GJ/MWh)</t>
  </si>
  <si>
    <t>TCO2e</t>
  </si>
  <si>
    <t>TCO2e/GWh</t>
  </si>
  <si>
    <t>Heat Rate (GJ/MWh)</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</si>
  <si>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</si>
  <si>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</si>
  <si>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</si>
  <si>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</si>
  <si>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</si>
  <si>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</si>
  <si>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</si>
  <si>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</si>
  <si>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</si>
  <si>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</si>
  <si>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</si>
  <si>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</si>
  <si>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</si>
  <si>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</si>
  <si>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</si>
  <si>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</si>
  <si>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Intercept</t>
  </si>
  <si>
    <t>X Variable 1</t>
  </si>
  <si>
    <t>X Variable 2</t>
  </si>
  <si>
    <t>Not applicable for steam turbine resources without duct burners in a combined cycle plant</t>
  </si>
  <si>
    <t>Refer to Attachment X</t>
  </si>
  <si>
    <t xml:space="preserve">Provide supporting materials that show the electricity generated during a start from start initiation up until it reaches its minimum loading point </t>
  </si>
  <si>
    <t xml:space="preserve">Refer to Section E </t>
  </si>
  <si>
    <t>=(ReferenceLevelCostComponents_CT!F8*((ReferenceLevelCostComponents_CT!$F$19*Foreign Exchange+ReferenceLevelCostComponents_CT!$F$21)*(1+ReferenceLevelCostComponents_CT!$F$20/100))*ReferenceLevelCostComponents_CT!$F$16)+IF((ReferenceLevelCostComponents_CT!F25)&lt;0, 0,(ReferenceLevelCostComponents_CT!F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</si>
  <si>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=(ReferenceLevelCostComponents_CT!G8*((ReferenceLevelCostComponents_CT!$F$19*Foreign Exchange+ReferenceLevelCostComponents_CT!$F$21)*(1+ReferenceLevelCostComponents_CT!$F$20/100))*ReferenceLevelCostComponents_CT!$F$16)+IF((ReferenceLevelCostComponents_CT!G25)&lt;0, 0,(ReferenceLevelCostComponents_CT!G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</si>
  <si>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=(ReferenceLevelCostComponents_CT!H8*((ReferenceLevelCostComponents_CT!$F$19*Foreign Exchange+ReferenceLevelCostComponents_CT!$F$21)*(1+ReferenceLevelCostComponents_CT!$F$20/100))*ReferenceLevelCostComponents_CT!$F$16)+IF((ReferenceLevelCostComponents_CT!H25)&lt;0, 0,(ReferenceLevelCostComponents_CT!H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</si>
  <si>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=(ReferenceLevelCostComponents_CT!I8*((ReferenceLevelCostComponents_CT!$F$19*Foreign Exchange+ReferenceLevelCostComponents_CT!$F$21)*(1+ReferenceLevelCostComponents_CT!$F$20/100))*ReferenceLevelCostComponents_CT!$F$16)+IF((ReferenceLevelCostComponents_CT!I25)&lt;0, 0,(ReferenceLevelCostComponents_CT!I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</si>
  <si>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=(ReferenceLevelCostComponents_CT!J8*((ReferenceLevelCostComponents_CT!$F$19*Foreign Exchange+ReferenceLevelCostComponents_CT!$F$21)*(1+ReferenceLevelCostComponents_CT!$F$20/100))*ReferenceLevelCostComponents_CT!$F$16)+IF((ReferenceLevelCostComponents_CT!J25)&lt;0, 0,(ReferenceLevelCostComponents_CT!J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</si>
  <si>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=(ReferenceLevelCostComponents_CT!F8*((ReferenceLevelCostComponents_CT!$F$19*Foreign Exchange+ReferenceLevelCostComponents_CT!$F$21)*(1+ReferenceLevelCostComponents_CT!$F$20/100))*ReferenceLevelCostComponents_CT!$F$17)+IF((ReferenceLevelCostComponents_CT!F25)&lt;0, 0,(ReferenceLevelCostComponents_CT!F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</si>
  <si>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=(ReferenceLevelCostComponents_CT!G8*((ReferenceLevelCostComponents_CT!$F$19*Foreign Exchange+ReferenceLevelCostComponents_CT!$F$21)*(1+ReferenceLevelCostComponents_CT!$F$20/100))*ReferenceLevelCostComponents_CT!$F$17)+IF((ReferenceLevelCostComponents_CT!G25)&lt;0, 0,(ReferenceLevelCostComponents_CT!G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</si>
  <si>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=(ReferenceLevelCostComponents_CT!H8*((ReferenceLevelCostComponents_CT!$F$19*Foreign Exchange+ReferenceLevelCostComponents_CT!$F$21)*(1+ReferenceLevelCostComponents_CT!$F$20/100))*ReferenceLevelCostComponents_CT!$F$17)+IF((ReferenceLevelCostComponents_CT!H25)&lt;0, 0,(ReferenceLevelCostComponents_CT!H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</si>
  <si>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=(ReferenceLevelCostComponents_CT!I8*((ReferenceLevelCostComponents_CT!$F$19*Foreign Exchange+ReferenceLevelCostComponents_CT!$F$21)*(1+ReferenceLevelCostComponents_CT!$F$20/100))*ReferenceLevelCostComponents_CT!$F$17)+IF((ReferenceLevelCostComponents_CT!I25)&lt;0, 0,(ReferenceLevelCostComponents_CT!I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</si>
  <si>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=(ReferenceLevelCostComponents_CT!J8*((ReferenceLevelCostComponents_CT!$F$19*Foreign Exchange+ReferenceLevelCostComponents_CT!$F$21)*(1+ReferenceLevelCostComponents_CT!$F$20/100))*ReferenceLevelCostComponents_CT!$F$17)+IF((ReferenceLevelCostComponents_CT!J25)&lt;0, 0,(ReferenceLevelCostComponents_CT!J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</si>
  <si>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=(ReferenceLevelCostComponents_ST!F8*((ReferenceLevelCostComponents_ST!$F$19*Foreign Exchange+ReferenceLevelCostComponents_ST!$F$21)*(1+ReferenceLevelCostComponents_ST!$F$20/100))*ReferenceLevelCostComponents_ST!$F$16)+IF(ReferenceLevelCostComponents_ST!F25&lt;0,0,ReferenceLevelCostComponents_ST!F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</si>
  <si>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=(ReferenceLevelCostComponents_ST!G8*((ReferenceLevelCostComponents_ST!$F$19*Foreign Exchange+ReferenceLevelCostComponents_ST!$F$21)*(1+ReferenceLevelCostComponents_ST!$F$20/100))*ReferenceLevelCostComponents_ST!$F$16)+IF(ReferenceLevelCostComponents_ST!G25&lt;0,0,ReferenceLevelCostComponents_ST!G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</si>
  <si>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=(ReferenceLevelCostComponents_ST!H8*((ReferenceLevelCostComponents_ST!$F$19*Foreign Exchange+ReferenceLevelCostComponents_ST!$F$21)*(1+ReferenceLevelCostComponents_ST!$F$20/100))*ReferenceLevelCostComponents_ST!$F$16)+IF(ReferenceLevelCostComponents_ST!H25&lt;0,0,ReferenceLevelCostComponents_ST!H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</si>
  <si>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=(ReferenceLevelCostComponents_ST!I8*((ReferenceLevelCostComponents_ST!$F$19*Foreign Exchange+ReferenceLevelCostComponents_ST!$F$21)*(1+ReferenceLevelCostComponents_ST!$F$20/100))*ReferenceLevelCostComponents_ST!$F$16)+IF(ReferenceLevelCostComponents_ST!I25&lt;0,0,ReferenceLevelCostComponents_ST!I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</si>
  <si>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=(ReferenceLevelCostComponents_ST!J8*((ReferenceLevelCostComponents_ST!$F$19*Foreign Exchange+ReferenceLevelCostComponents_ST!$F$21)*(1+ReferenceLevelCostComponents_ST!$F$20/100))*ReferenceLevelCostComponents_ST!$F$16)+IF(ReferenceLevelCostComponents_ST!J25&lt;0,0,ReferenceLevelCostComponents_ST!J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</si>
  <si>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=(ReferenceLevelCostComponents_ST!F8*((ReferenceLevelCostComponents_ST!$F$19*Foreign Exchange+ReferenceLevelCostComponents_ST!$F$21)*(1+ReferenceLevelCostComponents_ST!$F$20/100))*ReferenceLevelCostComponents_ST!$F$17)+IF(ReferenceLevelCostComponents_ST!F25&lt;0,0,ReferenceLevelCostComponents_ST!F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</si>
  <si>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=(ReferenceLevelCostComponents_ST!G8*((ReferenceLevelCostComponents_ST!$F$19*Foreign Exchange+ReferenceLevelCostComponents_ST!$F$21)*(1+ReferenceLevelCostComponents_ST!$F$20/100))*ReferenceLevelCostComponents_ST!$F$17)+IF(ReferenceLevelCostComponents_ST!G25&lt;0,0,ReferenceLevelCostComponents_ST!G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</si>
  <si>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=(ReferenceLevelCostComponents_ST!H8*((ReferenceLevelCostComponents_ST!$F$19*Foreign Exchange+ReferenceLevelCostComponents_ST!$F$21)*(1+ReferenceLevelCostComponents_ST!$F$20/100))*ReferenceLevelCostComponents_ST!$F$17)+IF(ReferenceLevelCostComponents_ST!H25&lt;0,0,ReferenceLevelCostComponents_ST!H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</si>
  <si>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=(ReferenceLevelCostComponents_ST!I8*((ReferenceLevelCostComponents_ST!$F$19*Foreign Exchange+ReferenceLevelCostComponents_ST!$F$21)*(1+ReferenceLevelCostComponents_ST!$F$20/100))*ReferenceLevelCostComponents_ST!$F$17)+IF(ReferenceLevelCostComponents_ST!I25&lt;0,0,ReferenceLevelCostComponents_ST!I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</si>
  <si>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=(ReferenceLevelCostComponents_ST!J8*((ReferenceLevelCostComponents_ST!$F$19*Foreign Exchange+ReferenceLevelCostComponents_ST!$F$21)*(1+ReferenceLevelCostComponents_ST!$F$20/100))*ReferenceLevelCostComponents_ST!$F$17)+IF(ReferenceLevelCostComponents_ST!J25&lt;0,0,ReferenceLevelCostComponents_ST!J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</si>
  <si>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=(6.012*(("ICE NGX Union Gas Dawn Fixed Price Daily"*Foreign Exchange+0.05)*(1+1.5/100))*1.03)+IF((-0.07523164)&lt;0, 0,(-0.07523164)*50)+SUM(5000,450,0,0)+SUM(2000,300,0,0)*Foreign Exchange</t>
  </si>
  <si>
    <t>=(6.4095*(("ICE NGX Union Gas Dawn Fixed Price Daily"*Foreign Exchange+0.05)*(1+1.5/100))*1.029)+IF((-0.055742215)&lt;0, 0,(-0.055742215)*50)+SUM(5000,450,0,0)+SUM(2000,300,0,0)*Foreign Exchange</t>
  </si>
  <si>
    <t>=(6.6082*(("ICE NGX Union Gas Dawn Fixed Price Daily"*Foreign Exchange+0.05)*(1+1.5/100))*1.029)+IF((-0.0459)&lt;0, 0,(-0.0459)*50)+SUM(5000,450,0,0)+SUM(2000,300,0,0)*Foreign Exchange</t>
  </si>
  <si>
    <t>=(6.8069*(("ICE NGX Union Gas Dawn Fixed Price Daily"*Foreign Exchange+0.05)*(1+1.5/100))*1.029)+IF((-0.0362)&lt;0, 0,(-0.0362)*50)+SUM(5000,450,0,0)+SUM(2000,300,0,0)*Foreign Exchange</t>
  </si>
  <si>
    <t>=(7.0056*(("ICE NGX Union Gas Dawn Fixed Price Daily"*Foreign Exchange+0.05)*(1+1.5/100))*1.029)+IF((-0.026)&lt;0, 0,(-0.026)*50)+SUM(5000,450,0,0)+SUM(2000,300,0,0)*Foreign Exchange</t>
  </si>
  <si>
    <t>=(6.012*(("ICE NGX Union Gas Dawn Fixed Price Daily"*Foreign Exchange+0.05)*(1+1.5/100))*0.98)+IF((-0.07523164)&lt;0, 0,(-0.07523164)*50)+SUM(5000,450,0,0)+SUM(2000,300,0,0)*Foreign Exchange</t>
  </si>
  <si>
    <t>=(6.4095*(("ICE NGX Union Gas Dawn Fixed Price Daily"*Foreign Exchange+0.05)*(1+1.5/100))*0.98)+IF((-0.055742215)&lt;0, 0,(-0.055742215)*50)+SUM(5000,450,0,0)+SUM(2000,300,0,0)*Foreign Exchange</t>
  </si>
  <si>
    <t>=(6.6082*(("ICE NGX Union Gas Dawn Fixed Price Daily"*Foreign Exchange+0.05)*(1+1.5/100))*0.980)+IF((-0.045999954)&lt;0, 0,(-0.045999954)*50)+SUM(5000,450,0,0)+SUM(2000,300,0,0)*Foreign Exchange</t>
  </si>
  <si>
    <t>=(6.8069*(("ICE NGX Union Gas Dawn Fixed Price Daily"*Foreign Exchange+0.05)*(1+1.5/100))*0.980)+IF((-0.036257693)&lt;0, 0,(-0.036257693)*50)+SUM(5000,450,0,0)+SUM(2000,300,0,0)*Foreign Exchange</t>
  </si>
  <si>
    <t>=(7.0056*(("ICE NGX Union Gas Dawn Fixed Price Daily"*Foreign Exchange+0.05)*(1+1.5/100))*0.9800)+IF((-0.026515432)&lt;0, 0,(-0.026515432)*50)+SUM(5000,450,0,0)+SUM(2000,300,0,0)*Foreign Exchange</t>
  </si>
  <si>
    <t>=(5*(("ICE NGX Union Gas Dawn Fixed Price Daily"*Foreign Exchange+0.05)*(1+1.5/100))*1.2039)+IF(-0.12&lt;0,0,-0.12*50)+SUM(5000,450,0,0)+SUM(2000,300,0,0)*Foreign Exchange</t>
  </si>
  <si>
    <t>=(5.05*(("ICE NGX Union Gas Dawn Fixed Price Daily"*Foreign Exchange+0.05)*(1+1.5/100))*1.203)+IF(-0.1175&lt;0,0,-0.1175*50)+SUM(5000,450,0,0)+SUM(2000,300,0,0)*Foreign Exchange</t>
  </si>
  <si>
    <t>=(6.1*(("ICE NGX Union Gas Dawn Fixed Price Daily"*Foreign Exchange+0.05)*(1+1.5/100))*1.203)+IF(-0.065&lt;0,0,-0.065*50)+SUM(5000,450,0,0)+SUM(2000,300,0,0)*Foreign Exchange</t>
  </si>
  <si>
    <t>=(6.7*(("ICE NGX Union Gas Dawn Fixed Price Daily"*Foreign Exchange+0.05)*(1+1.5/100))*1.203)+IF(-0.035&lt;0,0,-0.035*50)+SUM(5000,450,0,0)+SUM(2000,300,0,0)*Foreign Exchange</t>
  </si>
  <si>
    <t>=(7.1*(("ICE NGX Union Gas Dawn Fixed Price Daily"*Foreign Exchange+0.05)*(1+1.5/100))*1.203)+IF(-0.015&lt;0,0,-0.015*50)+SUM(5000,450,0,0)+SUM(2000,300,0,0)*Foreign Exchange</t>
  </si>
  <si>
    <t>=(5*(("ICE NGX Union Gas Dawn Fixed Price Daily"*Foreign Exchange+0.05)*(1+1.5/100))*1.0416)+IF(-0.12&lt;0,0,-0.12*50)+SUM(5000,450,0,0)+SUM(2000,300,0,0)*Foreign Exchange</t>
  </si>
  <si>
    <t>=(5.05*(("ICE NGX Union Gas Dawn Fixed Price Daily"*Foreign Exchange+0.05)*(1+1.5/100))*1.0416)+IF(-0.1175&lt;0,0,-0.1175*50)+SUM(5000,450,0,0)+SUM(2000,300,0,0)*Foreign Exchange</t>
  </si>
  <si>
    <t>=(6.1*(("ICE NGX Union Gas Dawn Fixed Price Daily"*Foreign Exchange+0.05)*(1+1.5/100))*1.0416)+IF(-0.065&lt;0,0,-0.065*50)+SUM(5000,450,0,0)+SUM(2000,300,0,0)*Foreign Exchange</t>
  </si>
  <si>
    <t>=(6.7*(("ICE NGX Union Gas Dawn Fixed Price Daily"*Foreign Exchange+0.05)*(1+1.5/100))*1.0416)+IF(-0.035&lt;0,0,-0.035*50)+SUM(5000,450,0,0)+SUM(2000,300,0,0)*Foreign Exchange</t>
  </si>
  <si>
    <t>=(7.1*(("ICE NGX Union Gas Dawn Fixed Price Daily"*Foreign Exchange+0.05)*(1+1.5/100))*1.0416)+IF(-0.015&lt;0,0,-0.015*50)+SUM(5000,450,0,0)+SUM(2000,300,0,0)*Foreign Exchange</t>
  </si>
  <si>
    <t>=(447.23*(("ICE NGX Union Gas Dawn Fixed Price Daily"*Foreign Exchange+0.05)*(1+1.5/100))*1.029)+1096.384345+(0+0+0+0)+(0+0+0+0)*Foreign Exchange</t>
  </si>
  <si>
    <t>=(447.23*(("ICE NGX Union Gas Dawn Fixed Price Daily"*Foreign Exchange+0.05)*(1+1.5/100))*0.98)+1096.384345+(0+0+0+0)+(0+0+0+0)*Foreign Exchange</t>
  </si>
  <si>
    <t>=(150*(("ICE NGX Union Gas Dawn Fixed Price Daily"*Foreign Exchange+0.05)*(1+1.5/100))*1.203)+375+SUM(0,0,0,0)+SUM(0,0,0,0)*ForeignExchange</t>
  </si>
  <si>
    <t>=(150*(("ICE NGX Union Gas Dawn Fixed Price Daily"*Foreign Exchange+0.05)*(1+1.5/100))*1.04)+375+SUM(0,0,0,0)+SUM(0,0,0,0)*ForeignExchange</t>
  </si>
  <si>
    <t>=(150*(("ICE NGX Union Gas Dawn Fixed Price Daily"*Foreign Exchange+0.05)*(1+1.5/100))*1.203)+9*103.64+5300+3250*Foreign Exchange</t>
  </si>
  <si>
    <t>=(150*(("ICE NGX Union Gas Dawn Fixed Price Daily"*Foreign Exchange+0.05)*(1+1.5/100))*1.04)+9*103.64+5300+3250*Foreign Exchange</t>
  </si>
  <si>
    <t>Gas Turbine (CCGT)</t>
  </si>
  <si>
    <t>Steam Turbine (CCGT)</t>
  </si>
  <si>
    <t>Station-LT.G3</t>
  </si>
  <si>
    <t>Station-LT.G1</t>
  </si>
  <si>
    <t>Station-LT.G2</t>
  </si>
  <si>
    <t>0-15 MW(MLP)</t>
  </si>
  <si>
    <t>0-25 MW(MLP)</t>
  </si>
  <si>
    <t>26 MW - 31 MW</t>
  </si>
  <si>
    <t>32 MW - 40 MW</t>
  </si>
  <si>
    <t>41 - 50 MW</t>
  </si>
  <si>
    <t>16 MW - 20 MW</t>
  </si>
  <si>
    <t>21 MW - 26 MW</t>
  </si>
  <si>
    <t>27- 33MW</t>
  </si>
  <si>
    <t>33-35MW</t>
  </si>
  <si>
    <t>=CostComponent_CT!F8*((CostComponent_CT!$F$19*ForeignExchange+CostComponent_CT!$F$21)*(1+CostComponent_CT!$F$20/100))*CostComponent_CT!$F$16+IF(CostComponent_CT!F25&lt;0,0,CostComponent_CT!F25*CostComponent_CT!$F$27)+SUM(CostComponent_CT!$F$30,CostComponent_CT!$F$40,CostComponent_CT!$F$50,CostComponent_CT!$F$60)+SUM(CostComponent_CT!$F$31,CostComponent_CT!$F$41,CostComponent_CT!$F$51,CostComponent_CT!$F$61)*ForeignExchange+'CostComponent_ST(1x1)'!F8*(('CostComponent_ST(1x1)'!$F$19*ForeignExchange+'CostComponent_ST(1x1)'!$F$21)*(1+'CostComponent_ST(1x1)'!$F$20/100))*'CostComponent_ST(1x1)'!$F$16+IF('CostComponent_ST(1x1)'!F25&lt;0,0,'CostComponent_ST(1x1)'!F25*'CostComponent_ST(1x1)'!$F$27)+SUM('CostComponent_ST(1x1)'!$F$30,'CostComponent_ST(1x1)'!$F$40,'CostComponent_ST(1x1)'!$F$50,'CostComponent_ST(1x1)'!$F$60)+SUM('CostComponent_ST(1x1)'!$F$31,'CostComponent_ST(1x1)'!$F$41,'CostComponent_ST(1x1)'!$F$51,'CostComponent_ST(1x1)'!$F$61)*ForeignExchange</t>
  </si>
  <si>
    <t>=CostComponent_CT!G8*((CostComponent_CT!$F$19*ForeignExchange+CostComponent_CT!$F$21)*(1+CostComponent_CT!$F$20/100))*CostComponent_CT!$F$16+IF(CostComponent_CT!G25&lt;0,0,CostComponent_CT!G25*CostComponent_CT!$F$27)+SUM(CostComponent_CT!$F$30,CostComponent_CT!$F$40,CostComponent_CT!$F$50,CostComponent_CT!$F$60)+SUM(CostComponent_CT!$F$31,CostComponent_CT!$F$41,CostComponent_CT!$F$51,CostComponent_CT!$F$61)*ForeignExchange+'CostComponent_ST(1x1)'!G8*(('CostComponent_ST(1x1)'!$F$19*ForeignExchange+'CostComponent_ST(1x1)'!$F$21)*(1+'CostComponent_ST(1x1)'!$F$20/100))*'CostComponent_ST(1x1)'!$F$16+IF('CostComponent_ST(1x1)'!G25&lt;0,0,'CostComponent_ST(1x1)'!G25*'CostComponent_ST(1x1)'!$F$27)+SUM('CostComponent_ST(1x1)'!$F$30,'CostComponent_ST(1x1)'!$F$40,'CostComponent_ST(1x1)'!$F$50,'CostComponent_ST(1x1)'!$F$60)+SUM('CostComponent_ST(1x1)'!$F$31,'CostComponent_ST(1x1)'!$F$41,'CostComponent_ST(1x1)'!$F$51,'CostComponent_ST(1x1)'!$F$61)*ForeignExchange</t>
  </si>
  <si>
    <t>=CostComponent_CT!H8*((CostComponent_CT!$F$19*ForeignExchange+CostComponent_CT!$F$21)*(1+CostComponent_CT!$F$20/100))*CostComponent_CT!$F$16+IF(CostComponent_CT!H25&lt;0,0,CostComponent_CT!H25*CostComponent_CT!$F$27)+SUM(CostComponent_CT!$F$30,CostComponent_CT!$F$40,CostComponent_CT!$F$50,CostComponent_CT!$F$60)+SUM(CostComponent_CT!$F$31,CostComponent_CT!$F$41,CostComponent_CT!$F$51,CostComponent_CT!$F$61)*ForeignExchange+'CostComponent_ST(1x1)'!H8*(('CostComponent_ST(1x1)'!$F$19*ForeignExchange+'CostComponent_ST(1x1)'!$F$21)*(1+'CostComponent_ST(1x1)'!$F$20/100))*'CostComponent_ST(1x1)'!$F$16+IF('CostComponent_ST(1x1)'!H25&lt;0,0,'CostComponent_ST(1x1)'!H25*'CostComponent_ST(1x1)'!$F$27)+SUM('CostComponent_ST(1x1)'!$F$30,'CostComponent_ST(1x1)'!$F$40,'CostComponent_ST(1x1)'!$F$50,'CostComponent_ST(1x1)'!$F$60)+SUM('CostComponent_ST(1x1)'!$F$31,'CostComponent_ST(1x1)'!$F$41,'CostComponent_ST(1x1)'!$F$51,'CostComponent_ST(1x1)'!$F$61)*ForeignExchange</t>
  </si>
  <si>
    <t>=CostComponent_CT!I8*((CostComponent_CT!$F$19*ForeignExchange+CostComponent_CT!$F$21)*(1+CostComponent_CT!$F$20/100))*CostComponent_CT!$F$16+IF(CostComponent_CT!I25&lt;0,0,CostComponent_CT!I25*CostComponent_CT!$F$27)+SUM(CostComponent_CT!$F$30,CostComponent_CT!$F$40,CostComponent_CT!$F$50,CostComponent_CT!$F$60)+SUM(CostComponent_CT!$F$31,CostComponent_CT!$F$41,CostComponent_CT!$F$51,CostComponent_CT!$F$61)*ForeignExchange+'CostComponent_ST(1x1)'!I8*(('CostComponent_ST(1x1)'!$F$19*ForeignExchange+'CostComponent_ST(1x1)'!$F$21)*(1+'CostComponent_ST(1x1)'!$F$20/100))*'CostComponent_ST(1x1)'!$F$16+IF('CostComponent_ST(1x1)'!I25&lt;0,0,'CostComponent_ST(1x1)'!I25*'CostComponent_ST(1x1)'!$F$27)+SUM('CostComponent_ST(1x1)'!$F$30,'CostComponent_ST(1x1)'!$F$40,'CostComponent_ST(1x1)'!$F$50,'CostComponent_ST(1x1)'!$F$60)+SUM('CostComponent_ST(1x1)'!$F$31,'CostComponent_ST(1x1)'!$F$41,'CostComponent_ST(1x1)'!$F$51,'CostComponent_ST(1x1)'!$F$61)*ForeignExchange</t>
  </si>
  <si>
    <t>=CostComponent_CT!J8*((CostComponent_CT!$F$19*ForeignExchange+CostComponent_CT!$F$21)*(1+CostComponent_CT!$F$20/100))*CostComponent_CT!$F$16+IF(CostComponent_CT!J25&lt;0,0,CostComponent_CT!J25*CostComponent_CT!$F$27)+SUM(CostComponent_CT!$F$30,CostComponent_CT!$F$40,CostComponent_CT!$F$50,CostComponent_CT!$F$60)+SUM(CostComponent_CT!$F$31,CostComponent_CT!$F$41,CostComponent_CT!$F$51,CostComponent_CT!$F$61)*ForeignExchange+'CostComponent_ST(1x1)'!J8*(('CostComponent_ST(1x1)'!$F$19*ForeignExchange+'CostComponent_ST(1x1)'!$F$21)*(1+'CostComponent_ST(1x1)'!$F$20/100))*'CostComponent_ST(1x1)'!$F$16+IF('CostComponent_ST(1x1)'!J25&lt;0,0,'CostComponent_ST(1x1)'!J25*'CostComponent_ST(1x1)'!$F$27)+SUM('CostComponent_ST(1x1)'!$F$30,'CostComponent_ST(1x1)'!$F$40,'CostComponent_ST(1x1)'!$F$50,'CostComponent_ST(1x1)'!$F$60)+SUM('CostComponent_ST(1x1)'!$F$31,'CostComponent_ST(1x1)'!$F$41,'CostComponent_ST(1x1)'!$F$51,'CostComponent_ST(1x1)'!$F$61)*ForeignExchange</t>
  </si>
  <si>
    <t>=CostComponent_CT!F8*((CostComponent_CT!$F$19*ForeignExchange+CostComponent_CT!$F$21)*(1+CostComponent_CT!$F$20/100))*CostComponent_CT!$F$17+IF(CostComponent_CT!F25&lt;0,0,CostComponent_CT!F25*CostComponent_CT!$F$27)+SUM(CostComponent_CT!$F$30,CostComponent_CT!$F$40,CostComponent_CT!$F$50,CostComponent_CT!$F$60)+SUM(CostComponent_CT!$F$31,CostComponent_CT!$F$41,CostComponent_CT!$F$51,CostComponent_CT!$F$61)*ForeignExchange+'CostComponent_ST(1x1)'!F8*(('CostComponent_ST(1x1)'!$F$19*ForeignExchange+'CostComponent_ST(1x1)'!$F$21)*(1+'CostComponent_ST(1x1)'!$F$20/100))*'CostComponent_ST(1x1)'!$F$17+IF('CostComponent_ST(1x1)'!F25&lt;0,0,'CostComponent_ST(1x1)'!F25*'CostComponent_ST(1x1)'!$F$27)+SUM('CostComponent_ST(1x1)'!$F$30,'CostComponent_ST(1x1)'!$F$40,'CostComponent_ST(1x1)'!$F$50,'CostComponent_ST(1x1)'!$F$60)+SUM('CostComponent_ST(1x1)'!$F$31,'CostComponent_ST(1x1)'!$F$41,'CostComponent_ST(1x1)'!$F$51,'CostComponent_ST(1x1)'!$F$61)*ForeignExchange</t>
  </si>
  <si>
    <t>=CostComponent_CT!G8*((CostComponent_CT!$F$19*ForeignExchange+CostComponent_CT!$F$21)*(1+CostComponent_CT!$F$20/100))*CostComponent_CT!$F$17+IF(CostComponent_CT!G25&lt;0,0,CostComponent_CT!G25*CostComponent_CT!$F$27)+SUM(CostComponent_CT!$F$30,CostComponent_CT!$F$40,CostComponent_CT!$F$50,CostComponent_CT!$F$60)+SUM(CostComponent_CT!$F$31,CostComponent_CT!$F$41,CostComponent_CT!$F$51,CostComponent_CT!$F$61)*ForeignExchange+'CostComponent_ST(1x1)'!G8*(('CostComponent_ST(1x1)'!$F$19*ForeignExchange+'CostComponent_ST(1x1)'!$F$21)*(1+'CostComponent_ST(1x1)'!$F$20/100))*'CostComponent_ST(1x1)'!$F$17+IF('CostComponent_ST(1x1)'!G25&lt;0,0,'CostComponent_ST(1x1)'!G25*'CostComponent_ST(1x1)'!$F$27)+SUM('CostComponent_ST(1x1)'!$F$30,'CostComponent_ST(1x1)'!$F$40,'CostComponent_ST(1x1)'!$F$50,'CostComponent_ST(1x1)'!$F$60)+SUM('CostComponent_ST(1x1)'!$F$31,'CostComponent_ST(1x1)'!$F$41,'CostComponent_ST(1x1)'!$F$51,'CostComponent_ST(1x1)'!$F$61)*ForeignExchange</t>
  </si>
  <si>
    <t>=CostComponent_CT!I8*((CostComponent_CT!$F$19*ForeignExchange+CostComponent_CT!$F$21)*(1+CostComponent_CT!$F$20/100))*CostComponent_CT!$F$17+IF(CostComponent_CT!I25&lt;0,0,CostComponent_CT!I25*CostComponent_CT!$F$27)+SUM(CostComponent_CT!$F$30,CostComponent_CT!$F$40,CostComponent_CT!$F$50,CostComponent_CT!$F$60)+SUM(CostComponent_CT!$F$31,CostComponent_CT!$F$41,CostComponent_CT!$F$51,CostComponent_CT!$F$61)*ForeignExchange+'CostComponent_ST(1x1)'!I8*(('CostComponent_ST(1x1)'!$F$19*ForeignExchange+'CostComponent_ST(1x1)'!$F$21)*(1+'CostComponent_ST(1x1)'!$F$20/100))*'CostComponent_ST(1x1)'!$F$17+IF('CostComponent_ST(1x1)'!I25&lt;0,0,'CostComponent_ST(1x1)'!I25*'CostComponent_ST(1x1)'!$F$27)+SUM('CostComponent_ST(1x1)'!$F$30,'CostComponent_ST(1x1)'!$F$40,'CostComponent_ST(1x1)'!$F$50,'CostComponent_ST(1x1)'!$F$60)+SUM('CostComponent_ST(1x1)'!$F$31,'CostComponent_ST(1x1)'!$F$41,'CostComponent_ST(1x1)'!$F$51,'CostComponent_ST(1x1)'!$F$61)*ForeignExchange</t>
  </si>
  <si>
    <t>=CostComponent_CT!J8*((CostComponent_CT!$F$19*ForeignExchange+CostComponent_CT!$F$21)*(1+CostComponent_CT!$F$20/100))*CostComponent_CT!$F$17+IF(CostComponent_CT!J25&lt;0,0,CostComponent_CT!J25*CostComponent_CT!$F$27)+SUM(CostComponent_CT!$F$30,CostComponent_CT!$F$40,CostComponent_CT!$F$50,CostComponent_CT!$F$60)+SUM(CostComponent_CT!$F$31,CostComponent_CT!$F$41,CostComponent_CT!$F$51,CostComponent_CT!$F$61)*ForeignExchange+'CostComponent_ST(1x1)'!J8*(('CostComponent_ST(1x1)'!$F$19*ForeignExchange+'CostComponent_ST(1x1)'!$F$21)*(1+'CostComponent_ST(1x1)'!$F$20/100))*'CostComponent_ST(1x1)'!$F$17+IF('CostComponent_ST(1x1)'!J25&lt;0,0,'CostComponent_ST(1x1)'!J25*'CostComponent_ST(1x1)'!$F$27)+SUM('CostComponent_ST(1x1)'!$F$30,'CostComponent_ST(1x1)'!$F$40,'CostComponent_ST(1x1)'!$F$50,'CostComponent_ST(1x1)'!$F$60)+SUM('CostComponent_ST(1x1)'!$F$31,'CostComponent_ST(1x1)'!$F$41,'CostComponent_ST(1x1)'!$F$51,'CostComponent_ST(1x1)'!$F$61)*ForeignExchange</t>
  </si>
  <si>
    <t>=CostComponent_CT!H8*((CostComponent_CT!$F$19*ForeignExchange+CostComponent_CT!$F$21)*(1+CostComponent_CT!$F$20/100))*CostComponent_CT!$F$17+IF(CostComponent_CT!H25&lt;0,0,CostComponent_CT!H25*CostComponent_CT!$F$27)+SUM(CostComponent_CT!$F$30,CostComponent_CT!$F$40,CostComponent_CT!$F$50,CostComponent_CT!$F$60)+SUM(CostComponent_CT!$F$31,CostComponent_CT!$F$41,CostComponent_CT!$F$51,CostComponent_CT!$F$61)*ForeignExchange+'CostComponent_ST(1x1)'!H8*(('CostComponent_ST(1x1)'!$F$19*ForeignExchange+'CostComponent_ST(1x1)'!$F$21)*(1+'CostComponent_ST(1x1)'!$F$20/100))*'CostComponent_ST(1x1)'!$F$17+IF('CostComponent_ST(1x1)'!H25&lt;0,0,'CostComponent_ST(1x1)'!H25*'CostComponent_ST(1x1)'!$F$27)+SUM('CostComponent_ST(1x1)'!$F$30,'CostComponent_ST(1x1)'!$F$40,'CostComponent_ST(1x1)'!$F$50,'CostComponent_ST(1x1)'!$F$60)+SUM('CostComponent_ST(1x1)'!$F$31,'CostComponent_ST(1x1)'!$F$41,'CostComponent_ST(1x1)'!$F$51,'CostComponent_ST(1x1)'!$F$61)*ForeignExchange</t>
  </si>
  <si>
    <t>=(CostComponent_CT!F74*((CostComponent_CT!$F$19*Foreign Exchange+CostComponent_CT!$F$21)*(1+CostComponent_CT!$F$20/100))*CostComponent_CT!$F$16)+(CostComponent_CT!F77*CostComponent_CT!F92)+CostComponent_CT!F80+CostComponent_CT!F83+CostComponent_CT!F84*ForeignExchange+('CostComponent_ST(1x1)'!F74*(('CostComponent_ST(1x1)'!$F$19*Foreign Exchange+'CostComponent_ST(1x1)'!$F$21)*(1+'CostComponent_ST(1x1)'!$F$20/100))*'CostComponent_ST(1x1)'!$F$16)+('CostComponent_ST(1x1)'!F77*'CostComponent_ST(1x1)'!F92)+'CostComponent_ST(1x1)'!F80+'CostComponent_ST(1x1)'!F83+'CostComponent_ST(1x1)'!F84*ForeignExchange</t>
  </si>
  <si>
    <t>=(CostComponent_CT!F74*((CostComponent_CT!$F$19*Foreign Exchange+CostComponent_CT!$F$21)*(1+CostComponent_CT!$F$20/100))*CostComponent_CT!$F$17)+(CostComponent_CT!F77*CostComponent_CT!F92)+CostComponent_CT!F80+CostComponent_CT!F83+CostComponent_CT!F84*ForeignExchange+('CostComponent_ST(1x1)'!F74*(('CostComponent_ST(1x1)'!$F$19*Foreign Exchange+'CostComponent_ST(1x1)'!$F$21)*(1+'CostComponent_ST(1x1)'!$F$20/100))*'CostComponent_ST(1x1)'!$F$17)+('CostComponent_ST(1x1)'!F77*'CostComponent_ST(1x1)'!F92)+'CostComponent_ST(1x1)'!F80+'CostComponent_ST(1x1)'!F83+'CostComponent_ST(1x1)'!F84*ForeignExchange</t>
  </si>
  <si>
    <t>=(CostComponent_CT!F75*((CostComponent_CT!$F$19*Foreign Exchange+CostComponent_CT!$F$21)*(1+CostComponent_CT!$F$20/100))*CostComponent_CT!$F$16)+(CostComponent_CT!F78*CostComponent_CT!F92)+CostComponent_CT!F81+CostComponent_CT!F85+CostComponent_CT!F86*ForeignExchange+('CostComponent_ST(1x1)'!F75*(('CostComponent_ST(1x1)'!$F$19*Foreign Exchange+'CostComponent_ST(1x1)'!$F$21)*(1+'CostComponent_ST(1x1)'!$F$20/100))*'CostComponent_ST(1x1)'!$F$16)+('CostComponent_ST(1x1)'!F78*CostComponent_CT!F92)+'CostComponent_ST(1x1)'!F81+'CostComponent_ST(1x1)'!F85+'CostComponent_ST(1x1)'!F86*ForeignExchange</t>
  </si>
  <si>
    <t>=(CostComponent_CT!F75*((CostComponent_CT!$F$19*Foreign Exchange+CostComponent_CT!$F$21)*(1+CostComponent_CT!$F$20/100))*CostComponent_CT!$F$17)+(CostComponent_CT!F78*CostComponent_CT!F92)+CostComponent_CT!F81+CostComponent_CT!F85+CostComponent_CT!F86*ForeignExchange+('CostComponent_ST(1x1)'!F75*(('CostComponent_ST(1x1)'!$F$19*Foreign Exchange+'CostComponent_ST(1x1)'!$F$21)*(1+'CostComponent_ST(1x1)'!$F$20/100))*'CostComponent_ST(1x1)'!$F$17)+('CostComponent_ST(1x1)'!F78*CostComponent_CT!F92)+'CostComponent_ST(1x1)'!F81+'CostComponent_ST(1x1)'!F85+'CostComponent_ST(1x1)'!F86*ForeignExchange</t>
  </si>
  <si>
    <t>=(CostComponent_CT!F76*((CostComponent_CT!$F$19*Foreign Exchange+CostComponent_CT!$F$21)*(1+CostComponent_CT!$F$20/100))*CostComponent_CT!$F$16)+(CostComponent_CT!F79*CostComponent_CT!F92)+CostComponent_CT!F82+CostComponent_CT!F87+CostComponent_CT!F88*ForeignExchange+('CostComponent_ST(1x1)'!F76*(('CostComponent_ST(1x1)'!$F$19*Foreign Exchange+'CostComponent_ST(1x1)'!$F$21)*(1+'CostComponent_ST(1x1)'!$F$20/100))*'CostComponent_ST(1x1)'!$F$16)+('CostComponent_ST(1x1)'!F79*'CostComponent_ST(1x1)'!F92)+'CostComponent_ST(1x1)'!F82+'CostComponent_ST(1x1)'!F87+'CostComponent_ST(1x1)'!F88*ForeignExchange</t>
  </si>
  <si>
    <t>=(CostComponent_CT!F76*((CostComponent_CT!$F$19*Foreign Exchange+CostComponent_CT!$F$21)*(1+CostComponent_CT!$F$20/100))*CostComponent_CT!$F$17)+(CostComponent_CT!F79*CostComponent_CT!F92)+CostComponent_CT!F82+CostComponent_CT!F87+CostComponent_CT!F88*ForeignExchange+('CostComponent_ST(1x1)'!F76*(('CostComponent_ST(1x1)'!$F$19*Foreign Exchange+'CostComponent_ST(1x1)'!$F$21)*(1+'CostComponent_ST(1x1)'!$F$20/100))*'CostComponent_ST(1x1)'!$F$17)+('CostComponent_ST(1x1)'!F79*'CostComponent_ST(1x1)'!F92)+'CostComponent_ST(1x1)'!F82+'CostComponent_ST(1x1)'!F87+'CostComponent_ST(1x1)'!F88*ForeignExchange</t>
  </si>
  <si>
    <t>=(CostComponent_CT!F71*((CostComponent_CT!$F$19*ForeignExchange+CostComponent_CT!$F$21)*(1+CostComponent_CT!$F$20/100))*CostComponent_CT!$F$16+CostComponent_CT!F72+(CostComponent_CT!F38+CostComponent_CT!F48+CostComponent_CT!F58+CostComponent_CT!F68)+SUM(CostComponent_CT!F39,CostComponent_CT!F49,CostComponent_CT!F59,CostComponent_CT!F69)*Foreign Exchange)+('CostComponent_ST(1x1)'!F71*(('CostComponent_ST(1x1)'!$F$19*ForeignExchange+'CostComponent_ST(1x1)'!$F$21)*(1+'CostComponent_ST(1x1)'!$F$20/100))*'CostComponent_ST(1x1)'!$F$16)+'CostComponent_ST(1x1)'!F72+SUM('CostComponent_ST(1x1)'!F38,'CostComponent_ST(1x1)'!F48,'CostComponent_ST(1x1)'!F58,'CostComponent_ST(1x1)'!F68)+SUM('CostComponent_ST(1x1)'!F39, 'CostComponent_ST(1x1)'!F49,'CostComponent_ST(1x1)'!F59,'CostComponent_ST(1x1)'!F69)*ForeignExchange</t>
  </si>
  <si>
    <t>=(CostComponent_CT!F71*((CostComponent_CT!$F$19*ForeignExchange+CostComponent_CT!$F$21)*(1+CostComponent_CT!$F$20/100))*CostComponent_CT!$F$17+CostComponent_CT!F72+(CostComponent_CT!F38+CostComponent_CT!F48+CostComponent_CT!F58+CostComponent_CT!F68)+SUM(CostComponent_CT!F39,CostComponent_CT!F49,CostComponent_CT!F59,CostComponent_CT!F69)*Foreign Exchange)+('CostComponent_ST(1x1)'!F71*(('CostComponent_ST(1x1)'!$F$19*ForeignExchange+'CostComponent_ST(1x1)'!$F$21)*(1+'CostComponent_ST(1x1)'!$F$20/100))*'CostComponent_ST(1x1)'!$F$17)+'CostComponent_ST(1x1)'!F72+SUM('CostComponent_ST(1x1)'!F38,'CostComponent_ST(1x1)'!F48,'CostComponent_ST(1x1)'!F58,'CostComponent_ST(1x1)'!F68)+SUM('CostComponent_ST(1x1)'!F39, 'CostComponent_ST(1x1)'!F49,'CostComponent_ST(1x1)'!F59,'CostComponent_ST(1x1)'!F69)*ForeignExchange</t>
  </si>
  <si>
    <t>=(447.23*(("ICE NGX Union Gas Dawn Fixed Price Daily"*ForeignExchange+0.05)*(1+1.5/100))*0.98+1096.38+(0+0+0+0)+(0+0+0+0)*Foreign Exchange)+(150*(("ICE NGX Union Gas Dawn Fixed Price Daily"*ForeignExchange+0.05)*(1+1.5/100))*1.04)+375+SUM(0,0,0,0)+SUM(0,0,0,0)*ForeignExchange</t>
  </si>
  <si>
    <t>=(447.23*(("ICE NGX Union Gas Dawn Fixed Price Daily"*ForeignExchange+0.05)*(1+1.5/100))*1.029+1096.38+(0+0+0+0)+(0+0+0+0)*Foreign Exchange)+(150*(("ICE NGX Union Gas Dawn Fixed Price Daily"*ForeignExchange+0.05)*(1+1.5/100))*1.20300751879699)+375+SUM(0,0,0,0)+SUM(0,0,0,0)*ForeignExchange</t>
  </si>
  <si>
    <t>=6.012*(("ICE NGX Union Gas Dawn Fixed Price Daily"*ForeignExchange+0.05)*(1+1.5/100))*1.029+IF(-0.07523164&lt;0,0,-0.07523164*50)+SUM(5000,450,0,0)+SUM(400,300,0,0)*ForeignExchange+5*(("ICE NGX Union Gas Dawn Fixed Price Daily"*ForeignExchange+0.05)*(1+1.5/100))*1.203+IF(-0.12&lt;0,0,-0.12*50)+SUM(5000,450,0,0)+SUM(2000,300,0,0)*ForeignExchange</t>
  </si>
  <si>
    <t>=6.4095*(("ICE NGX Union Gas Dawn Fixed Price Daily"*ForeignExchange+0.05)*(1+1.5/100))*1.029+IF(-0.055742215&lt;0,0,-0.055742215*50)+SUM(5000,450,0,0)+SUM(400,300,0,0)*ForeignExchange+5.05*(("ICE NGX Union Gas Dawn Fixed Price Daily"*ForeignExchange+0.05)*(1+1.5/100))*1.203+IF(-0.1175&lt;0,0,-0.1175*50)+SUM(5000,450,0,0)+SUM(2000,300,0,0)*ForeignExchange</t>
  </si>
  <si>
    <t>=6.6082*(("ICE NGX Union Gas Dawn Fixed Price Daily"*ForeignExchange+0.05)*(1+1.5/100))*1.029+IF(-0.045999954&lt;0,0,-0.045999954*50)+SUM(5000,450,0,0)+SUM(400,300,0,0)*ForeignExchange+6.1*(("ICE NGX Union Gas Dawn Fixed Price Daily"*ForeignExchange+0.05)*(1+1.5/100))*1.203+IF(-0.065&lt;0,0,-0.065*50)+SUM(5000,450,0,0)+SUM(2000,300,0,0)*ForeignExchange</t>
  </si>
  <si>
    <t>=6.8069*(("ICE NGX Union Gas Dawn Fixed Price Daily"*ForeignExchange+0.05)*(1+1.5/100))*1.029+IF(-0.036257693&lt;0,0,-0.036257693*50)+SUM(5000,450,0,0)+SUM(400,300,0,0)*ForeignExchange+6.3*(("ICE NGX Union Gas Dawn Fixed Price Daily"*ForeignExchange+0.05)*(1+1.5/100))*1.20300751879699+IF(-0.055&lt;0,0,-0.055*50)+SUM(5000,450,0,0)+SUM(2000,300,0,0)*ForeignExchange</t>
  </si>
  <si>
    <t>=7.0056*(("ICE NGX Union Gas Dawn Fixed Price Daily"*ForeignExchange+0.05)*(1+1.5/100))*1.029+IF(-0.026515432&lt;0,0,-0.026515432*50)+SUM(5000,450,0,0)+SUM(400,300,0,0)*ForeignExchange+6.5*(("ICE NGX Union Gas Dawn Fixed Price Daily"*ForeignExchange+0.05)*(1+1.5/100))*1.20300751879699+IF(-0.045&lt;0,0,-0.045*50)+SUM(5000,450,0,0)+SUM(2000,300,0,0)*ForeignExchange</t>
  </si>
  <si>
    <t>=6.012*(("ICE NGX Union Gas Dawn Fixed Price Daily"*ForeignExchange+0.05)*(1+1.5/100))*0.98+IF(-0.07523164&lt;0,0,-0.07523164*50)+SUM(5000,450,0,0)+SUM(400,300,0,0)*ForeignExchange+5*(("ICE NGX Union Gas Dawn Fixed Price Daily"*ForeignExchange+0.05)*(1+1.5/100))*1.04+IF(-0.12&lt;0,0,-0.12*50)+SUM(5000,450,0,0)+SUM(2000,300,0,0)*ForeignExchange</t>
  </si>
  <si>
    <t>=6.4095*(("ICE NGX Union Gas Dawn Fixed Price Daily"*ForeignExchange+0.05)*(1+1.5/100))*0.98+IF(-0.055742215&lt;0,0,-0.055742215*50)+SUM(5000,450,0,0)+SUM(400,300,0,0)*ForeignExchange+5.05*(("ICE NGX Union Gas Dawn Fixed Price Daily"*ForeignExchange+0.05)*(1+1.5/100))*1.04+IF(-0.1175&lt;0,0,-0.1175*50)+SUM(5000,450,0,0)+SUM(2000,300,0,0)*ForeignExchange</t>
  </si>
  <si>
    <t>=6.6082*(("ICE NGX Union Gas Dawn Fixed Price Daily"*ForeignExchange+0.05)*(1+1.5/100))*0.98+IF(-0.045999954&lt;0,0,-0.045999954*50)+SUM(5000,450,0,0)+SUM(400,300,0,0)*ForeignExchange+6.1*(("ICE NGX Union Gas Dawn Fixed Price Daily"*ForeignExchange+0.05)*(1+1.5/100))*1.04+IF(-0.065&lt;0,0,-0.065*50)+SUM(5000,450,0,0)+SUM(2000,300,0,0)*ForeignExchange</t>
  </si>
  <si>
    <t>=6.8069*(("ICE NGX Union Gas Dawn Fixed Price Daily"*ForeignExchange+0.05)*(1+1.5/100))*0.98+IF(-0.036257693&lt;0,0,-0.036257693*50)+SUM(5000,450,0,0)+SUM(400,300,0,0)*ForeignExchange+6.3*(("ICE NGX Union Gas Dawn Fixed Price Daily"*ForeignExchange+0.05)*(1+1.5/100))*1.04+IF(-0.055&lt;0,0,-0.055*50)+SUM(5000,450,0,0)+SUM(2000,300,0,0)*ForeignExchange</t>
  </si>
  <si>
    <t>=7.0056*(("ICE NGX Union Gas Dawn Fixed Price Daily"*ForeignExchange+0.05)*(1+1.5/100))*0.98+IF(-0.026515432&lt;0,0,-0.026515432*50)+SUM(5000,450,0,0)+SUM(400,300,0,0)*ForeignExchange+6.5*(("ICE NGX Union Gas Dawn Fixed Price Daily"*ForeignExchange+0.05)*(1+1.5/100))*1.04+IF(-0.045&lt;0,0,-0.045*50)+SUM(5000,450,0,0)+SUM(2000,300,0,0)*ForeignExchange</t>
  </si>
  <si>
    <t>=(350*(("ICE NGX Union Gas Dawn Fixed Price Daily"*Foreign Exchange+0.05)*(1+1.5/100))*1.02999298650934)+(7*103.64)+580.525+5300+3250*ForeignExchange+("N/A"*(("ICE NGX Union Gas Dawn Fixed Price Daily"*ForeignExchange+0.05)*(1+1.5/100))*1.20300751879699)+(7*103.64)+"N/A"+5300+3250*ForeignExchange</t>
  </si>
  <si>
    <t>=(350*(("ICE NGX Union Gas Dawn Fixed Price Daily"*Foreign Exchange+0.05)*(1+1.5/100))*0.98)+(7*103.64)+580.525+5300+3250*ForeignExchange+("N/A"*(("ICE NGX Union Gas Dawn Fixed Price Daily"*ForeignExchange+0.05)*(1+1.5/100))*1.04)+(7*103.64)+"N/A"+5300+3250*ForeignExchange</t>
  </si>
  <si>
    <t>=(400*(("ICE NGX Union Gas Dawn Fixed Price Daily"*Foreign Exchange+0.05)*(1+1.5/100))*1.02999298650934)+(8*103.64)+610.6+5300+3250*ForeignExchange+("N/A"*(("ICE NGX Union Gas Dawn Fixed Price Daily"*Foreign Exchange+0.05)*(1+1.5/100))*1.20300751879699)+(8*103.64)+"N/A"+5300+3250*ForeignExchange</t>
  </si>
  <si>
    <t>=(400*(("ICE NGX Union Gas Dawn Fixed Price Daily"*Foreign Exchange+0.05)*(1+1.5/100))*0.98)+(8*103.64)+610.6+5300+3250*ForeignExchange+("N/A"*(("ICE NGX Union Gas Dawn Fixed Price Daily"*Foreign Exchange+0.05)*(1+1.5/100))*1.04)+(8*103.64)+"N/A"+5300+3250*ForeignExchange</t>
  </si>
  <si>
    <t>=(450*(("ICE NGX Union Gas Dawn Fixed Price Daily"*Foreign Exchange+0.05)*(1+1.5/100))*1.029)+(9*103.64)+640.675+5300+3250*ForeignExchange+("N/A"*(("ICE NGX Union Gas Dawn Fixed Price Daily"*Foreign Exchange+0.05)*(1+1.5/100))*1.20300751879699)+(9*103.64)+"N/A"+5300+3250*ForeignExchange</t>
  </si>
  <si>
    <t>=(450*(("ICE NGX Union Gas Dawn Fixed Price Daily"*Foreign Exchange+0.05)*(1+1.5/100))*0.98)+(9*103.64)+640.675+5300+3250*ForeignExchange+("N/A"*(("ICE NGX Union Gas Dawn Fixed Price Daily"*Foreign Exchange+0.05)*(1+1.5/100))*1.04)+(9*103.64)+"N/A"+5300+3250*ForeignExchange</t>
  </si>
  <si>
    <t xml:space="preserve">Hour Ending 1 (HE1): 3
</t>
  </si>
  <si>
    <t>HE1: 5
HE2: 6
HE3: 7</t>
  </si>
  <si>
    <t>HE 1: 6
HE 2: 7
HE 3: 8
HE 4: 9</t>
  </si>
  <si>
    <t>HE 1: 6
HE 2: 7
HE 3: 8
HE 4: 10</t>
  </si>
  <si>
    <t xml:space="preserve">N/A </t>
  </si>
  <si>
    <t>0 MW</t>
  </si>
  <si>
    <t xml:space="preserve">51-70 MW </t>
  </si>
  <si>
    <t>The energy ramp rate profile across the dispatchable range up to the unrestricted maximum that the resource expects to meet during normal operation.
The energy ramp rate reference level for a pseudo-unit is a single MW/min value that is the slowest energy ramp rate over the entire dispatchable range of the pseudo-unit for the selected configuration for combined cycle mode and for single cycle mode (if applicable).</t>
  </si>
  <si>
    <t xml:space="preserve">The rate that a resource can respond to an operating reserve activation during normal operation. Equivalent to Energy Ramp Rate.  The operating 
reserve ramp rate reference level for a pseudo-unit is a single MW/min value that is the slowest 
operating reserve ramp rate for the pseudo-unit </t>
  </si>
  <si>
    <t>Includes Ranges from 0 MW to Unrestricted Maximum</t>
  </si>
  <si>
    <r>
      <rPr>
        <b/>
        <sz val="11"/>
        <rFont val="Calibri"/>
        <family val="2"/>
        <scheme val="minor"/>
      </rPr>
      <t>Instructions for Using this Workbook:</t>
    </r>
    <r>
      <rPr>
        <sz val="11"/>
        <rFont val="Calibri"/>
        <family val="2"/>
        <scheme val="minor"/>
      </rPr>
      <t xml:space="preserve"> 
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carbon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Market Participants are required to fill in following tabs of this workbook, depending on the type of thermal facility:
For facilities that are registered to participate as pseudo units that don’t have the ability to participate without the steam turbine, it is not necessary to submit their physical unit reference levels. 
Pseudo unit resources that can operate in combined cycle mode are only required to establish reference levels for one configuration for combined cycle mode (i.e. 1x1, 2x1, etc.) and may choose the configuration to be used for their combined cycle energy offer reference level. In addition, PSU resources that have a bypass stack or can otherwise operate in single cycle mode, without the ST, need to establish a reference level for the single cycle mode in their1x0 configuration.
1) </t>
    </r>
    <r>
      <rPr>
        <u/>
        <sz val="11"/>
        <rFont val="Calibri"/>
        <family val="2"/>
        <scheme val="minor"/>
      </rPr>
      <t xml:space="preserve">Pseudo Unit - Combined Cycle Mode </t>
    </r>
    <r>
      <rPr>
        <sz val="11"/>
        <rFont val="Calibri"/>
        <family val="2"/>
        <scheme val="minor"/>
      </rPr>
      <t xml:space="preserve">- Fill out information for pseudo units that operate in combined cycle mode. </t>
    </r>
    <r>
      <rPr>
        <i/>
        <sz val="11"/>
        <rFont val="Calibri"/>
        <family val="2"/>
        <scheme val="minor"/>
      </rPr>
      <t>CostComponents_CT, CostComponents_ST,  FinDispatchDataParameter-PSU, Non-finDispatchParameters - CT, Non-finDispatchParameters - ST, Non-finDispatchParameters - PSU, Supporting Documentation List</t>
    </r>
    <r>
      <rPr>
        <sz val="11"/>
        <rFont val="Calibri"/>
        <family val="2"/>
        <scheme val="minor"/>
      </rPr>
      <t xml:space="preserve">
2) </t>
    </r>
    <r>
      <rPr>
        <u/>
        <sz val="11"/>
        <rFont val="Calibri"/>
        <family val="2"/>
        <scheme val="minor"/>
      </rPr>
      <t>Pseudo Unit - Single Cycle Mode</t>
    </r>
    <r>
      <rPr>
        <sz val="11"/>
        <rFont val="Calibri"/>
        <family val="2"/>
        <scheme val="minor"/>
      </rPr>
      <t xml:space="preserve"> - Fill out information for pseudo units that have "bypass stack" and can operate in single cycle mode.
 </t>
    </r>
    <r>
      <rPr>
        <i/>
        <sz val="11"/>
        <rFont val="Calibri"/>
        <family val="2"/>
        <scheme val="minor"/>
      </rPr>
      <t>CostComponents_CT, FinDispatchDataParameter-Phys, Non-finDispatchParameters - CT, Supporting Documentation List</t>
    </r>
    <r>
      <rPr>
        <sz val="11"/>
        <rFont val="Calibri"/>
        <family val="2"/>
        <scheme val="minor"/>
      </rPr>
      <t xml:space="preserve">
</t>
    </r>
    <r>
      <rPr>
        <i/>
        <sz val="11"/>
        <rFont val="Calibri"/>
        <family val="2"/>
        <scheme val="minor"/>
      </rPr>
      <t xml:space="preserve">
</t>
    </r>
  </si>
  <si>
    <t>=(ReferenceLevelCostComponents_CT!F71*((ReferenceLevelCostComponents_CT!$F$19*Foreign Exchange+ReferenceLevelCostComponents_CT!$F$21)*(1+ReferenceLevelCostComponents_CT!$F$20/100))*ReferenceLevelCostComponents_CT!$F$1)+ReferenceLevelCostComponents_CT!F72+(ReferenceLevelCostComponents_CT!F38+ReferenceLevelCostComponents_CT!F48+ReferenceLevelCostComponents_CT!F58+ReferenceLevelCostComponents_CT!F68)+(ReferenceLevelCostComponents_CT!I39+ReferenceLevelCostComponents_CT!I49+ReferenceLevelCostComponents_CT!I59+ReferenceLevelCostComponents_CT!I69)*Foreign Exchange</t>
  </si>
  <si>
    <t>=(ReferenceLevelCostComponents_CT!F71*((ReferenceLevelCostComponents_CT!$F$19*Foreign Exchange+ReferenceLevelCostComponents_CT!$F$21)*(1+ReferenceLevelCostComponents_CT!$F$20/100))*ReferenceLevelCostComponents_CT!$F$17)+ReferenceLevelCostComponents_CT!F72+(ReferenceLevelCostComponents_CT!F38+ReferenceLevelCostComponents_CT!F48+ReferenceLevelCostComponents_CT!F58+ReferenceLevelCostComponents_CT!F68)+(ReferenceLevelCostComponents_CT!I39+ReferenceLevelCostComponents_CT!I49+ReferenceLevelCostComponents_CT!I59+ReferenceLevelCostComponents_CT!I69)*Foreign Exchange</t>
  </si>
  <si>
    <t>=(ReferenceLevelCostComponents_ST!F71*((ReferenceLevelCostComponents_ST!$F$19*Foreign Exchange+ReferenceLevelCostComponents_ST!$F$21)*(1+ReferenceLevelCostComponents_ST!$F$20/100))*ReferenceLevelCostComponents_ST!$F$16)+ReferenceLevelCostComponents_ST!F72+SUM(ReferenceLevelCostComponents_ST!F38,ReferenceLevelCostComponents_ST!F48,ReferenceLevelCostComponents_ST!F58,ReferenceLevelCostComponents_ST!F68)+SUM(ReferenceLevelCostComponents_ST!F39,ReferenceLevelCostComponents_ST!F49,ReferenceLevelCostComponents_ST!F59,ReferenceLevelCostComponents_ST!F69)*ForeignExchange</t>
  </si>
  <si>
    <t>=(ReferenceLevelCostComponents_ST!F71*((ReferenceLevelCostComponents_ST!$F$19*Foreign Exchange+ReferenceLevelCostComponents_ST!$F$21)*(1+ReferenceLevelCostComponents_ST!$F$20/100))*ReferenceLevelCostComponents_ST!$F$17)+ReferenceLevelCostComponents_ST!F72+SUM(ReferenceLevelCostComponents_ST!F38,ReferenceLevelCostComponents_ST!F48,ReferenceLevelCostComponents_ST!F58,ReferenceLevelCostComponents_ST!F68)+SUM(ReferenceLevelCostComponents_ST!F39,ReferenceLevelCostComponents_ST!F49,ReferenceLevelCostComponents_ST!F59,ReferenceLevelCostComponents_ST!F69)*ForeignExchange</t>
  </si>
  <si>
    <t>=(ReferenceLevelCostComponents_CT!F74*((ReferenceLevelCostComponents_CT!$F$19*Foreign Exchange+ReferenceLevelCostComponents_CT!$F$21)*(1+ReferenceLevelCostComponents_CT!$F$20/100))*ReferenceLevelCostComponents_CT!$F$16)+(ReferenceLevelCostComponents_CT!F77*ReferenceLevelCostComponents_CT!F92)+ReferenceLevelCostComponents_CT!F80+ReferenceLevelCostComponents_CT!F83+ReferenceLevelCostComponents_CT!F84*ForeignExchange</t>
  </si>
  <si>
    <t>=(ReferenceLevelCostComponents_CT!F74*((ReferenceLevelCostComponents_CT!$F$19*Foreign Exchange+ReferenceLevelCostComponents_CT!$F$21)*(1+ReferenceLevelCostComponents_CT!$F$20/100))*ReferenceLevelCostComponents_CT!$F$17)+(ReferenceLevelCostComponents_CT!F77*ReferenceLevelCostComponents_CT!F92)+ReferenceLevelCostComponents_CT!F80+ReferenceLevelCostComponents_CT!F83+ReferenceLevelCostComponents_CT!F84*ForeignExchange</t>
  </si>
  <si>
    <t>=(350*(("ICE NGX Union Gas Dawn Fixed Price Daily"*Foreign Exchange+0.05)*(1+1.5/100))*1.029)+(7*103.64)+580.525+5300+3250*ForeignExchange</t>
  </si>
  <si>
    <t>=(350*(("ICE NGX Union Gas Dawn Fixed Price Daily"*Foreign Exchange+0.05)*(1+1.5/100))*0.98)+(7*103.64)+580.525+5300+3250*ForeignExchange</t>
  </si>
  <si>
    <t>=(ReferenceLevelCostComponents_CT!F75*((ReferenceLevelCostComponents_CT!$F$19*Foreign Exchange+ReferenceLevelCostComponents_CT!$F$21)*(1+ReferenceLevelCostComponents_CT!$F$20/100))*ReferenceLevelCostComponents_CT!$F$16)+(ReferenceLevelCostComponents_CT!F78*ReferenceLevelCostComponents_CT!F92)+ReferenceLevelCostComponents_CT!F81+ReferenceLevelCostComponents_CT!F85+ReferenceLevelCostComponents_CT!F86*ForeignExchange</t>
  </si>
  <si>
    <t>=(ReferenceLevelCostComponents_CT!F75*((ReferenceLevelCostComponents_CT!$F$19*Foreign Exchange+ReferenceLevelCostComponents_CT!$F$21)*(1+ReferenceLevelCostComponents_CT!$F$20/100))*ReferenceLevelCostComponents_CT!$F$17)+(ReferenceLevelCostComponents_CT!F78*ReferenceLevelCostComponents_CT!F92)+ReferenceLevelCostComponents_CT!F81+ReferenceLevelCostComponents_CT!F85+ReferenceLevelCostComponents_CT!F86*ForeignExchange</t>
  </si>
  <si>
    <t>=(ReferenceLevelCostComponents_ST!F75*((ReferenceLevelCostComponents_ST!$F$19*Foreign Exchange+ReferenceLevelCostComponents_ST!$F$21)*(1+ReferenceLevelCostComponents_ST!$F$20/100))*ReferenceLevelCostComponents_ST!$F$16)+(ReferenceLevelCostComponents_ST!F78*ReferenceLevelCostComponents_ST!F92)+ReferenceLevelCostComponents_ST!F81+ReferenceLevelCostComponents_ST!F85+ReferenceLevelCostComponents_ST!F86*ForeignExchange</t>
  </si>
  <si>
    <t>=(400*(("ICE NGX Union Gas Dawn Fixed Price Daily"*Foreign Exchange+0.05)*(1+1.5/100))*1.029)+(8*103.64)+610.6+5300+3250*ForeignExchange</t>
  </si>
  <si>
    <t>=(400*(("ICE NGX Union Gas Dawn Fixed Price Daily"*Foreign Exchange+0.05)*(1+1.5/100))*0.98)+(8*103.64)+610.6+5300+3250*ForeignExchange</t>
  </si>
  <si>
    <t>=("N/A"*(("ICE NGX Union Gas Dawn Fixed Price Daily"*Foreign Exchange+0.05)*(1+1.5/100))*1.203)+(8*103.64)+"N/A"+5300+3250*ForeignExchange</t>
  </si>
  <si>
    <t>=(ReferenceLevelCostComponents_CT!F76*((ReferenceLevelCostComponents_CT!$F$19*Foreign Exchange+ReferenceLevelCostComponents_CT!$F$21)*(1+ReferenceLevelCostComponents_CT!$F$20/100))*ReferenceLevelCostComponents_CT!$F$16)+(ReferenceLevelCostComponents_CT!F79*ReferenceLevelCostComponents_CT!F92)+ReferenceLevelCostComponents_CT!F82+ReferenceLevelCostComponents_CT!F87+ReferenceLevelCostComponents_CT!F88*ForeignExchange</t>
  </si>
  <si>
    <t>=(ReferenceLevelCostComponents_CT!F76*((ReferenceLevelCostComponents_CT!$F$19*Foreign Exchange+ReferenceLevelCostComponents_CT!$F$21)*(1+ReferenceLevelCostComponents_CT!$F$20/100))*ReferenceLevelCostComponents_CT!$F$17)+(ReferenceLevelCostComponents_CT!F79*ReferenceLevelCostComponents_CT!F92)+ReferenceLevelCostComponents_CT!F82+ReferenceLevelCostComponents_CT!F87+ReferenceLevelCostComponents_CT!F88*ForeignExchange</t>
  </si>
  <si>
    <t>=(ReferenceLevelCostComponents_CT!F76*((ReferenceLevelCostComponents_CT!$F$19*Foreign Exchange+ReferenceLevelCostComponents_CT!$F$21)*(1+ReferenceLevelCostComponents_CT!$F$20/100))*ReferenceLevelCostComponents_CT!$F$17)+(ReferenceLevelCostComponents_CT!F79*ReferenceLevelCostComponents_CT!F92)+ReferenceLevelCostComponents_CT!F82+ReferenceLevelCostComponents_CT!F87+ReferenceLevelCostComponents_CT!F88*ForeignExchange+((ReferenceLevelCostComponents_ST!F76*((ReferenceLevelCostComponents_ST!$F$19*Foreign Exchange+ReferenceLevelCostComponents_ST!$F$21)*(1+ReferenceLevelCostComponents_ST!$F$20/100))*ReferenceLevelCostComponents_ST!$F$17)+(ReferenceLevelCostComponents_ST!F79*ReferenceLevelCostComponents_ST!F92)+ReferenceLevelCostComponents_ST!F82+ReferenceLevelCostComponents_ST!F87+ReferenceLevelCostComponents_ST!F88*ForeignExchange)/2</t>
  </si>
  <si>
    <t>=(450*(("ICE NGX Union Gas Dawn Fixed Price Daily"*Foreign Exchange+0.05)*(1+1.5/100))*1.029)+(9*103.64)+640.675+5300+3250*Foreign Exchange</t>
  </si>
  <si>
    <t>=(450*(("ICE NGX Union Gas Dawn Fixed Price Daily"*Foreign Exchange+0.05)*(1+1.5/100))*.98)+(9*103.64)+640.675+5300+3250*Foreign Exchange</t>
  </si>
  <si>
    <t>Invoice 1.pdf</t>
  </si>
  <si>
    <t>Refer to page 10, for cost to support input into the behind the meter standby cost</t>
  </si>
  <si>
    <t>Invoice 2.pdf</t>
  </si>
  <si>
    <t>Refer to page 4, for cost to support input into the behind the meter standby cost</t>
  </si>
  <si>
    <t>[etc. to be filled by Market participant to substantiate all inputs into reference levels]</t>
  </si>
  <si>
    <t>51-70 MW</t>
  </si>
  <si>
    <r>
      <t xml:space="preserve">Reference value/cost - Winter (1x1)
</t>
    </r>
    <r>
      <rPr>
        <i/>
        <sz val="10"/>
        <color theme="1"/>
        <rFont val="Calibri"/>
        <family val="2"/>
        <scheme val="minor"/>
      </rPr>
      <t>MP to specify here which one of the possible combined cycle mode (e.g. 1x1 or 2x1) was used for calculating pseudo unit reference levels.
Note that while the cost components in this example workbook are found for two configurations, the reference levels should only be provided for one of these configuration, as per the Market Manual 14.2</t>
    </r>
  </si>
  <si>
    <r>
      <t xml:space="preserve">Reference value/cost - Summer (1x1)
</t>
    </r>
    <r>
      <rPr>
        <i/>
        <sz val="10"/>
        <color theme="1"/>
        <rFont val="Calibri"/>
        <family val="2"/>
        <scheme val="minor"/>
      </rPr>
      <t>MP to specify here which one of the possible combined cycle mode (e.g. 1x1 or 2x1) was used for calculating pseudo unit reference levels.
Note that while the cost components in this example workbook are found for two configurations, the reference levels should only be provided for one of these configuration, as per the Market Manual 14.2</t>
    </r>
  </si>
  <si>
    <t>90 MW</t>
  </si>
  <si>
    <t>90.1 MW</t>
  </si>
  <si>
    <t>125 MW</t>
  </si>
  <si>
    <t>125.1  MW</t>
  </si>
  <si>
    <t>146 MW</t>
  </si>
  <si>
    <t>146.1 MW</t>
  </si>
  <si>
    <t>168 MW</t>
  </si>
  <si>
    <t>168.1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</si>
</sst>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quot;$&quot;#,##0.00"/>
    <numFmt numFmtId="167" formatCode="0.000"/>
    <numFmt numFmtId="168" formatCode="_(* #,##0_);_(* \(#,##0\);_(* &quot;-&quot;??_);_(@_)"/>
  </numFmts>
  <fonts count="3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i/>
      <sz val="10"/>
      <color theme="1"/>
      <name val="Calibri"/>
      <family val="2"/>
      <scheme val="minor"/>
    </font>
    <font>
      <b/>
      <sz val="11"/>
      <color rgb="FFCC2026"/>
      <name val="Calibri"/>
      <family val="2"/>
      <scheme val="minor"/>
    </font>
    <font>
      <b/>
      <sz val="14"/>
      <color theme="9" tint="-0.249977111117893"/>
      <name val="Calibri"/>
      <family val="2"/>
      <scheme val="minor"/>
    </font>
    <font>
      <b/>
      <i/>
      <sz val="11"/>
      <color theme="9" tint="-0.249977111117893"/>
      <name val="Calibri"/>
      <family val="2"/>
      <scheme val="minor"/>
    </font>
    <font>
      <b/>
      <i/>
      <sz val="11"/>
      <color theme="1"/>
      <name val="Calibri"/>
      <family val="2"/>
      <scheme val="minor"/>
    </font>
    <font>
      <sz val="11"/>
      <color rgb="FFC00000"/>
      <name val="Calibri"/>
      <family val="2"/>
      <scheme val="minor"/>
    </font>
    <font>
      <sz val="11"/>
      <color theme="9" tint="-0.249977111117893"/>
      <name val="Calibri"/>
      <family val="2"/>
      <scheme val="minor"/>
    </font>
    <font>
      <u/>
      <sz val="11"/>
      <name val="Calibri"/>
      <family val="2"/>
      <scheme val="minor"/>
    </font>
    <font>
      <sz val="11"/>
      <color rgb="FF000000"/>
      <name val="Palatino Linotype"/>
      <family val="1"/>
    </font>
    <font>
      <sz val="8"/>
      <name val="Calibri"/>
      <family val="2"/>
      <scheme val="minor"/>
    </font>
    <font>
      <i/>
      <sz val="11"/>
      <color rgb="FFCD2026"/>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8CD2F4"/>
        <bgColor indexed="64"/>
      </patternFill>
    </fill>
    <fill>
      <patternFill patternType="solid">
        <fgColor theme="2"/>
        <bgColor indexed="64"/>
      </patternFill>
    </fill>
    <fill>
      <patternFill patternType="solid">
        <fgColor rgb="FFFFC000"/>
        <bgColor indexed="64"/>
      </patternFill>
    </fill>
    <fill>
      <patternFill patternType="solid">
        <fgColor rgb="FFFFFF00"/>
        <bgColor rgb="FF000000"/>
      </patternFill>
    </fill>
  </fills>
  <borders count="71">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6">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cellStyleXfs>
  <cellXfs count="603">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0" fillId="0" borderId="0" xfId="0" applyFont="1" applyAlignment="1">
      <alignment vertical="top"/>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horizontal="left" vertical="center" wrapText="1" indent="2"/>
    </xf>
    <xf numFmtId="0" fontId="0" fillId="0" borderId="3" xfId="0" applyFill="1" applyBorder="1" applyAlignment="1">
      <alignment wrapText="1"/>
    </xf>
    <xf numFmtId="0" fontId="1" fillId="0" borderId="0" xfId="0" applyFont="1" applyAlignment="1">
      <alignment horizontal="left" vertical="top"/>
    </xf>
    <xf numFmtId="0" fontId="0" fillId="0" borderId="10" xfId="0" applyBorder="1" applyAlignment="1">
      <alignment horizontal="left" vertical="top"/>
    </xf>
    <xf numFmtId="0" fontId="0" fillId="0" borderId="3" xfId="0" applyBorder="1" applyAlignment="1">
      <alignment wrapText="1"/>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0" fillId="0" borderId="12" xfId="0" applyBorder="1" applyAlignment="1">
      <alignment horizontal="left" vertical="top"/>
    </xf>
    <xf numFmtId="0" fontId="5" fillId="2" borderId="3" xfId="0" quotePrefix="1" applyFont="1" applyFill="1" applyBorder="1" applyAlignment="1">
      <alignment horizontal="left" vertical="top" wrapText="1"/>
    </xf>
    <xf numFmtId="0" fontId="0" fillId="0" borderId="0" xfId="0"/>
    <xf numFmtId="0" fontId="11" fillId="0" borderId="2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9" xfId="0" applyFont="1" applyBorder="1" applyAlignment="1">
      <alignment vertical="top"/>
    </xf>
    <xf numFmtId="0" fontId="5" fillId="0" borderId="11" xfId="0" applyFont="1" applyBorder="1" applyAlignment="1">
      <alignment vertical="top" wrapText="1"/>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xf numFmtId="0" fontId="5" fillId="0" borderId="9" xfId="0" quotePrefix="1" applyFont="1" applyBorder="1" applyAlignment="1">
      <alignment vertical="top" wrapText="1"/>
    </xf>
    <xf numFmtId="0" fontId="5" fillId="0" borderId="9" xfId="0" applyFont="1" applyBorder="1"/>
    <xf numFmtId="0" fontId="5" fillId="0" borderId="9" xfId="0" applyFont="1" applyBorder="1" applyAlignment="1">
      <alignment wrapText="1"/>
    </xf>
    <xf numFmtId="0" fontId="5" fillId="0" borderId="3" xfId="0" quotePrefix="1" applyFont="1" applyBorder="1" applyAlignment="1">
      <alignment vertical="top"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5" fillId="0" borderId="14" xfId="0" applyFont="1" applyBorder="1" applyAlignment="1">
      <alignment wrapText="1"/>
    </xf>
    <xf numFmtId="0" fontId="5" fillId="0" borderId="38" xfId="0" applyFont="1" applyBorder="1" applyAlignment="1">
      <alignment wrapText="1"/>
    </xf>
    <xf numFmtId="0" fontId="5" fillId="0" borderId="41" xfId="0" quotePrefix="1" applyFont="1" applyBorder="1" applyAlignment="1">
      <alignment vertical="top" wrapText="1"/>
    </xf>
    <xf numFmtId="0" fontId="5" fillId="0" borderId="31" xfId="0" applyFont="1" applyBorder="1" applyAlignment="1">
      <alignment vertical="top" wrapText="1"/>
    </xf>
    <xf numFmtId="0" fontId="5" fillId="0" borderId="3" xfId="0" applyFont="1" applyBorder="1"/>
    <xf numFmtId="0" fontId="5" fillId="0" borderId="3" xfId="0" applyFont="1" applyBorder="1" applyAlignment="1">
      <alignment vertical="top"/>
    </xf>
    <xf numFmtId="0" fontId="9" fillId="2" borderId="3"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0" fillId="7" borderId="11" xfId="0" applyFill="1" applyBorder="1"/>
    <xf numFmtId="0" fontId="1" fillId="3" borderId="3" xfId="0" applyFont="1" applyFill="1" applyBorder="1" applyAlignment="1">
      <alignment horizontal="left"/>
    </xf>
    <xf numFmtId="0" fontId="0" fillId="0" borderId="3" xfId="0" applyBorder="1"/>
    <xf numFmtId="0" fontId="19" fillId="6" borderId="21" xfId="0" applyFont="1" applyFill="1" applyBorder="1" applyAlignment="1">
      <alignment vertical="top" wrapText="1"/>
    </xf>
    <xf numFmtId="0" fontId="20" fillId="0" borderId="21" xfId="0" applyFont="1" applyBorder="1" applyAlignment="1">
      <alignment vertical="top" wrapText="1"/>
    </xf>
    <xf numFmtId="0" fontId="16" fillId="0" borderId="23" xfId="0" applyFont="1" applyBorder="1" applyAlignment="1">
      <alignment vertical="top" wrapText="1"/>
    </xf>
    <xf numFmtId="0" fontId="0" fillId="7" borderId="43" xfId="0" applyFill="1" applyBorder="1"/>
    <xf numFmtId="0" fontId="5" fillId="0" borderId="39" xfId="0" applyFont="1" applyBorder="1" applyAlignment="1">
      <alignment vertical="top" wrapText="1"/>
    </xf>
    <xf numFmtId="0" fontId="5" fillId="0" borderId="11" xfId="0" applyFont="1" applyBorder="1" applyAlignment="1">
      <alignment vertical="top"/>
    </xf>
    <xf numFmtId="0" fontId="5" fillId="0" borderId="13" xfId="0" quotePrefix="1" applyFont="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wrapText="1"/>
    </xf>
    <xf numFmtId="0" fontId="0" fillId="0" borderId="0" xfId="0" applyAlignment="1">
      <alignment horizontal="left" vertical="top"/>
    </xf>
    <xf numFmtId="0" fontId="0" fillId="0" borderId="0" xfId="0"/>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13" fillId="0" borderId="3" xfId="0" applyFont="1" applyBorder="1" applyAlignment="1">
      <alignment horizontal="center" vertical="center" wrapText="1"/>
    </xf>
    <xf numFmtId="0" fontId="1" fillId="0" borderId="0" xfId="0" applyFont="1" applyBorder="1" applyAlignment="1">
      <alignment vertical="top"/>
    </xf>
    <xf numFmtId="0" fontId="19" fillId="6" borderId="23" xfId="0" applyFont="1" applyFill="1" applyBorder="1" applyAlignment="1">
      <alignment vertical="center" wrapText="1"/>
    </xf>
    <xf numFmtId="0" fontId="19" fillId="6" borderId="23"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0" fillId="5" borderId="46" xfId="0" applyFont="1" applyFill="1" applyBorder="1" applyAlignment="1">
      <alignment vertical="top" wrapText="1"/>
    </xf>
    <xf numFmtId="0" fontId="0" fillId="2" borderId="3" xfId="0" applyFill="1" applyBorder="1" applyAlignment="1">
      <alignment horizontal="left" vertical="top" wrapText="1"/>
    </xf>
    <xf numFmtId="0" fontId="13" fillId="0" borderId="3" xfId="0" applyFont="1" applyBorder="1" applyAlignment="1">
      <alignment vertical="center" wrapText="1"/>
    </xf>
    <xf numFmtId="0" fontId="1" fillId="8" borderId="7" xfId="0" applyFont="1" applyFill="1" applyBorder="1" applyAlignment="1">
      <alignment horizontal="left" vertical="center" wrapText="1"/>
    </xf>
    <xf numFmtId="0" fontId="0" fillId="8"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8" borderId="27" xfId="0" applyFont="1" applyFill="1" applyBorder="1" applyAlignment="1">
      <alignment horizontal="left" vertical="center" wrapText="1"/>
    </xf>
    <xf numFmtId="0" fontId="0" fillId="8" borderId="27" xfId="0" applyFill="1" applyBorder="1"/>
    <xf numFmtId="0" fontId="0" fillId="8" borderId="41" xfId="0" applyFill="1" applyBorder="1"/>
    <xf numFmtId="0" fontId="5" fillId="8" borderId="7" xfId="0" applyFont="1" applyFill="1" applyBorder="1" applyAlignment="1">
      <alignment wrapText="1"/>
    </xf>
    <xf numFmtId="0" fontId="5" fillId="0" borderId="38" xfId="0" applyFont="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0" fillId="0" borderId="13" xfId="0" applyBorder="1" applyAlignment="1">
      <alignment horizontal="left" vertical="top" wrapText="1"/>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8" borderId="8" xfId="0" applyFont="1" applyFill="1" applyBorder="1" applyAlignment="1">
      <alignment horizontal="left" vertical="center" wrapText="1"/>
    </xf>
    <xf numFmtId="0" fontId="0" fillId="8" borderId="8" xfId="0" applyFill="1" applyBorder="1"/>
    <xf numFmtId="0" fontId="0" fillId="8" borderId="20" xfId="0" applyFill="1" applyBorder="1"/>
    <xf numFmtId="0" fontId="0" fillId="8" borderId="3" xfId="0" applyFill="1" applyBorder="1"/>
    <xf numFmtId="0" fontId="5" fillId="0" borderId="31" xfId="0" applyFont="1" applyBorder="1" applyAlignment="1">
      <alignment vertical="top"/>
    </xf>
    <xf numFmtId="0" fontId="21" fillId="0" borderId="0" xfId="0" applyFont="1" applyFill="1"/>
    <xf numFmtId="0" fontId="0" fillId="7" borderId="3" xfId="0" applyFill="1" applyBorder="1"/>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0" fillId="7" borderId="3" xfId="0" quotePrefix="1" applyFill="1" applyBorder="1" applyAlignment="1">
      <alignment horizontal="left" vertical="top"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3" xfId="0" applyFont="1" applyFill="1" applyBorder="1" applyAlignment="1">
      <alignment horizontal="center" vertical="center" wrapText="1"/>
    </xf>
    <xf numFmtId="167" fontId="5" fillId="7" borderId="3" xfId="0" applyNumberFormat="1" applyFont="1" applyFill="1" applyBorder="1" applyAlignment="1">
      <alignment horizontal="center" vertical="center" wrapText="1"/>
    </xf>
    <xf numFmtId="0" fontId="0" fillId="7" borderId="11" xfId="0" quotePrefix="1" applyFill="1" applyBorder="1" applyAlignment="1">
      <alignment horizontal="left" vertical="top" wrapText="1"/>
    </xf>
    <xf numFmtId="0" fontId="0" fillId="7" borderId="13" xfId="0" quotePrefix="1" applyFill="1" applyBorder="1" applyAlignment="1">
      <alignment horizontal="left" vertical="top" wrapText="1"/>
    </xf>
    <xf numFmtId="0" fontId="5" fillId="7" borderId="14" xfId="0" applyFont="1" applyFill="1" applyBorder="1" applyAlignment="1">
      <alignment horizontal="left" vertical="top" wrapText="1"/>
    </xf>
    <xf numFmtId="0" fontId="0" fillId="7" borderId="38" xfId="0" applyFill="1" applyBorder="1" applyAlignment="1">
      <alignment horizontal="left" vertical="top" wrapText="1"/>
    </xf>
    <xf numFmtId="0" fontId="5" fillId="7" borderId="11" xfId="0" applyFont="1" applyFill="1" applyBorder="1" applyAlignment="1">
      <alignment horizontal="left" vertical="top" wrapText="1"/>
    </xf>
    <xf numFmtId="0" fontId="3" fillId="7" borderId="3" xfId="0" quotePrefix="1"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13" xfId="0" applyFont="1" applyFill="1" applyBorder="1" applyAlignment="1">
      <alignment horizontal="left" vertical="top" wrapText="1"/>
    </xf>
    <xf numFmtId="0" fontId="8" fillId="7" borderId="13" xfId="0" applyFont="1" applyFill="1" applyBorder="1" applyAlignment="1">
      <alignment horizontal="left" vertical="top" wrapText="1"/>
    </xf>
    <xf numFmtId="0" fontId="5" fillId="7" borderId="28" xfId="0" applyFont="1" applyFill="1" applyBorder="1" applyAlignment="1">
      <alignment horizontal="center" vertical="top" wrapText="1"/>
    </xf>
    <xf numFmtId="0" fontId="5" fillId="7" borderId="3" xfId="0" applyFont="1" applyFill="1" applyBorder="1" applyAlignment="1">
      <alignment horizontal="center" vertical="top" wrapText="1"/>
    </xf>
    <xf numFmtId="0" fontId="0" fillId="7" borderId="7" xfId="0" quotePrefix="1" applyFill="1" applyBorder="1" applyAlignment="1">
      <alignment horizontal="left" vertical="top" wrapText="1"/>
    </xf>
    <xf numFmtId="0" fontId="5" fillId="2" borderId="4" xfId="0" quotePrefix="1" applyFont="1" applyFill="1" applyBorder="1" applyAlignment="1">
      <alignment horizontal="left" vertical="top" wrapText="1"/>
    </xf>
    <xf numFmtId="0" fontId="0" fillId="7" borderId="33" xfId="0" quotePrefix="1" applyFill="1" applyBorder="1" applyAlignment="1">
      <alignment horizontal="left" vertical="top" wrapText="1"/>
    </xf>
    <xf numFmtId="0" fontId="0" fillId="7" borderId="27" xfId="0"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0" fillId="7" borderId="33" xfId="0" quotePrefix="1" applyFill="1" applyBorder="1" applyAlignment="1">
      <alignment vertical="top" wrapText="1"/>
    </xf>
    <xf numFmtId="0" fontId="5" fillId="2" borderId="3" xfId="0" quotePrefix="1" applyFont="1" applyFill="1" applyBorder="1" applyAlignment="1">
      <alignment vertical="top" wrapText="1"/>
    </xf>
    <xf numFmtId="0" fontId="0" fillId="7" borderId="3" xfId="0" quotePrefix="1" applyFill="1" applyBorder="1" applyAlignment="1">
      <alignment vertical="top" wrapText="1"/>
    </xf>
    <xf numFmtId="0" fontId="0" fillId="7" borderId="27" xfId="0" applyFill="1" applyBorder="1" applyAlignment="1">
      <alignment vertical="top" wrapText="1"/>
    </xf>
    <xf numFmtId="0" fontId="0" fillId="7" borderId="3" xfId="0" applyFill="1" applyBorder="1" applyAlignment="1">
      <alignment vertical="top" wrapText="1"/>
    </xf>
    <xf numFmtId="0" fontId="13" fillId="0" borderId="3" xfId="0" applyFont="1" applyBorder="1" applyAlignment="1">
      <alignment horizontal="left" vertical="center" wrapText="1"/>
    </xf>
    <xf numFmtId="0" fontId="11" fillId="0" borderId="47" xfId="0" applyFont="1" applyBorder="1" applyAlignment="1">
      <alignment vertical="top" wrapText="1"/>
    </xf>
    <xf numFmtId="0" fontId="14" fillId="0" borderId="3" xfId="0" applyFont="1" applyBorder="1" applyAlignment="1">
      <alignment horizontal="center" vertical="center" wrapText="1"/>
    </xf>
    <xf numFmtId="0" fontId="5" fillId="2" borderId="3" xfId="0" applyFont="1" applyFill="1" applyBorder="1" applyAlignment="1">
      <alignment vertical="top"/>
    </xf>
    <xf numFmtId="0" fontId="5" fillId="0" borderId="10" xfId="0" applyFont="1" applyBorder="1" applyAlignment="1">
      <alignment vertical="top"/>
    </xf>
    <xf numFmtId="0" fontId="3" fillId="7" borderId="13" xfId="0" applyFont="1" applyFill="1" applyBorder="1" applyAlignment="1">
      <alignment horizontal="center" vertical="top" wrapText="1"/>
    </xf>
    <xf numFmtId="0" fontId="5" fillId="7" borderId="14" xfId="0" applyFont="1" applyFill="1" applyBorder="1" applyAlignment="1">
      <alignment horizontal="center" vertical="top" wrapText="1"/>
    </xf>
    <xf numFmtId="0" fontId="5" fillId="0" borderId="31" xfId="0" quotePrefix="1" applyFont="1" applyBorder="1" applyAlignment="1">
      <alignment vertical="top" wrapText="1"/>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13" fillId="7" borderId="3" xfId="0" applyFont="1" applyFill="1" applyBorder="1" applyAlignment="1">
      <alignment vertical="center" wrapText="1"/>
    </xf>
    <xf numFmtId="0" fontId="0" fillId="7" borderId="3" xfId="0" applyFill="1" applyBorder="1" applyAlignment="1">
      <alignment vertical="center" wrapText="1"/>
    </xf>
    <xf numFmtId="0" fontId="0" fillId="9" borderId="0" xfId="0" applyFill="1"/>
    <xf numFmtId="0" fontId="1" fillId="9" borderId="6" xfId="0" applyFont="1" applyFill="1" applyBorder="1"/>
    <xf numFmtId="0" fontId="1" fillId="9" borderId="7" xfId="0" applyFont="1" applyFill="1" applyBorder="1"/>
    <xf numFmtId="0" fontId="1" fillId="9" borderId="9" xfId="0" applyFont="1" applyFill="1" applyBorder="1"/>
    <xf numFmtId="0" fontId="0" fillId="9" borderId="10" xfId="0" applyFill="1" applyBorder="1" applyAlignment="1">
      <alignment vertical="top" wrapText="1"/>
    </xf>
    <xf numFmtId="0" fontId="0" fillId="9" borderId="3" xfId="0" applyFill="1" applyBorder="1" applyAlignment="1">
      <alignment vertical="top" wrapText="1"/>
    </xf>
    <xf numFmtId="0" fontId="0" fillId="9" borderId="11" xfId="0" applyFill="1" applyBorder="1" applyAlignment="1">
      <alignment vertical="top" wrapText="1"/>
    </xf>
    <xf numFmtId="0" fontId="0" fillId="9" borderId="12" xfId="0" applyFill="1" applyBorder="1" applyAlignment="1">
      <alignment vertical="top" wrapText="1"/>
    </xf>
    <xf numFmtId="0" fontId="0" fillId="9" borderId="13" xfId="0" applyFill="1" applyBorder="1" applyAlignment="1">
      <alignment vertical="top" wrapText="1"/>
    </xf>
    <xf numFmtId="0" fontId="0" fillId="9" borderId="14" xfId="0" applyFill="1" applyBorder="1" applyAlignment="1">
      <alignment vertical="top" wrapText="1"/>
    </xf>
    <xf numFmtId="0" fontId="24" fillId="2" borderId="0" xfId="0" applyFont="1" applyFill="1" applyBorder="1" applyAlignment="1">
      <alignment vertical="center" wrapText="1"/>
    </xf>
    <xf numFmtId="0" fontId="1" fillId="0" borderId="7" xfId="0" applyFont="1" applyBorder="1" applyAlignment="1">
      <alignment vertical="top" wrapText="1"/>
    </xf>
    <xf numFmtId="0" fontId="7" fillId="0" borderId="10"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0" fillId="0" borderId="12" xfId="0" applyBorder="1" applyAlignment="1">
      <alignment horizontal="center" vertical="top"/>
    </xf>
    <xf numFmtId="0" fontId="5" fillId="2" borderId="31" xfId="0" applyFont="1" applyFill="1" applyBorder="1" applyAlignment="1">
      <alignment horizontal="left" vertical="top" wrapText="1"/>
    </xf>
    <xf numFmtId="0" fontId="3" fillId="7" borderId="31" xfId="0" applyFont="1" applyFill="1" applyBorder="1" applyAlignment="1">
      <alignment horizontal="left" vertical="top" wrapText="1"/>
    </xf>
    <xf numFmtId="0" fontId="5" fillId="7" borderId="38" xfId="0" applyFont="1" applyFill="1" applyBorder="1" applyAlignment="1">
      <alignment horizontal="left" vertical="top" wrapText="1"/>
    </xf>
    <xf numFmtId="0" fontId="5" fillId="2" borderId="31" xfId="0" applyFont="1" applyFill="1" applyBorder="1" applyAlignment="1">
      <alignment vertical="top" wrapText="1"/>
    </xf>
    <xf numFmtId="0" fontId="0" fillId="7" borderId="11" xfId="0" applyFill="1" applyBorder="1" applyAlignment="1">
      <alignment horizontal="left" vertical="top" wrapText="1"/>
    </xf>
    <xf numFmtId="0" fontId="5" fillId="2" borderId="3" xfId="0" applyFont="1" applyFill="1" applyBorder="1" applyAlignment="1">
      <alignment horizontal="left" vertical="top" wrapText="1"/>
    </xf>
    <xf numFmtId="0" fontId="0" fillId="0" borderId="37" xfId="0" applyBorder="1" applyAlignment="1">
      <alignment horizontal="left" vertical="top"/>
    </xf>
    <xf numFmtId="0" fontId="0" fillId="7" borderId="31" xfId="0" quotePrefix="1" applyFill="1" applyBorder="1" applyAlignment="1">
      <alignment horizontal="left" vertical="top" wrapText="1"/>
    </xf>
    <xf numFmtId="0" fontId="0" fillId="7" borderId="27" xfId="0" quotePrefix="1" applyFill="1" applyBorder="1" applyAlignment="1">
      <alignment horizontal="left" vertical="top" wrapText="1"/>
    </xf>
    <xf numFmtId="0" fontId="0" fillId="2" borderId="37" xfId="0" applyFill="1" applyBorder="1" applyAlignment="1">
      <alignment horizontal="left" vertical="top"/>
    </xf>
    <xf numFmtId="0" fontId="0" fillId="2" borderId="31" xfId="0" applyFill="1" applyBorder="1" applyAlignment="1">
      <alignment horizontal="left" vertical="top"/>
    </xf>
    <xf numFmtId="0" fontId="5" fillId="2" borderId="31" xfId="0" applyFont="1" applyFill="1" applyBorder="1" applyAlignment="1">
      <alignment horizontal="left" vertical="top"/>
    </xf>
    <xf numFmtId="0" fontId="3" fillId="2" borderId="3"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0" fillId="8" borderId="33" xfId="0" applyFill="1" applyBorder="1"/>
    <xf numFmtId="0" fontId="0" fillId="8" borderId="7" xfId="0" applyFill="1" applyBorder="1"/>
    <xf numFmtId="0" fontId="0" fillId="2" borderId="31" xfId="0" applyFill="1" applyBorder="1" applyAlignment="1">
      <alignment horizontal="left" vertical="top" wrapText="1"/>
    </xf>
    <xf numFmtId="0" fontId="0" fillId="7" borderId="31" xfId="0" applyFill="1" applyBorder="1" applyAlignment="1">
      <alignment vertical="top" wrapText="1"/>
    </xf>
    <xf numFmtId="0" fontId="3" fillId="0" borderId="3" xfId="0" applyFont="1" applyBorder="1" applyAlignment="1">
      <alignment horizontal="left" vertical="top" wrapText="1"/>
    </xf>
    <xf numFmtId="0" fontId="3" fillId="0" borderId="31" xfId="0" applyFont="1" applyBorder="1" applyAlignment="1">
      <alignment horizontal="left" vertical="top" wrapText="1"/>
    </xf>
    <xf numFmtId="0" fontId="5" fillId="0" borderId="3" xfId="0" applyFont="1" applyBorder="1" applyAlignment="1">
      <alignment horizontal="left" vertical="top"/>
    </xf>
    <xf numFmtId="0" fontId="6" fillId="0" borderId="6" xfId="0" applyFont="1" applyBorder="1" applyAlignment="1">
      <alignment vertical="top"/>
    </xf>
    <xf numFmtId="0" fontId="6" fillId="0" borderId="7" xfId="0" applyFont="1" applyBorder="1" applyAlignment="1">
      <alignment vertical="top" wrapText="1"/>
    </xf>
    <xf numFmtId="0" fontId="5" fillId="0" borderId="7" xfId="0" applyFont="1" applyBorder="1" applyAlignment="1">
      <alignment horizontal="left" vertical="top" wrapText="1"/>
    </xf>
    <xf numFmtId="0" fontId="5" fillId="0" borderId="10" xfId="0" applyFont="1" applyBorder="1" applyAlignment="1">
      <alignment horizontal="center" vertical="center"/>
    </xf>
    <xf numFmtId="0" fontId="5" fillId="0" borderId="3" xfId="0" applyFont="1" applyBorder="1" applyAlignment="1">
      <alignment horizontal="left" vertical="top" wrapText="1"/>
    </xf>
    <xf numFmtId="0" fontId="5" fillId="10" borderId="11" xfId="0" applyFont="1" applyFill="1" applyBorder="1" applyAlignment="1">
      <alignment vertical="top" wrapText="1"/>
    </xf>
    <xf numFmtId="0" fontId="5" fillId="0" borderId="37" xfId="0" applyFont="1" applyBorder="1" applyAlignment="1">
      <alignment horizontal="center" vertical="center"/>
    </xf>
    <xf numFmtId="0" fontId="5" fillId="0" borderId="4" xfId="0" quotePrefix="1" applyFont="1" applyBorder="1" applyAlignment="1">
      <alignment vertical="top" wrapText="1"/>
    </xf>
    <xf numFmtId="0" fontId="5" fillId="0" borderId="7" xfId="0" applyFont="1" applyBorder="1" applyAlignment="1">
      <alignment vertical="top" wrapText="1"/>
    </xf>
    <xf numFmtId="0" fontId="5" fillId="0" borderId="12" xfId="0" applyFont="1" applyBorder="1" applyAlignment="1">
      <alignment horizontal="center" vertical="center"/>
    </xf>
    <xf numFmtId="0" fontId="5" fillId="0" borderId="13" xfId="0" applyFont="1" applyBorder="1" applyAlignment="1">
      <alignment vertical="top" wrapText="1"/>
    </xf>
    <xf numFmtId="0" fontId="6" fillId="0" borderId="40" xfId="0" applyFont="1" applyBorder="1" applyAlignment="1">
      <alignment vertical="top"/>
    </xf>
    <xf numFmtId="0" fontId="6" fillId="0" borderId="27" xfId="0" applyFont="1" applyBorder="1" applyAlignment="1">
      <alignment vertical="top" wrapText="1"/>
    </xf>
    <xf numFmtId="0" fontId="5" fillId="0" borderId="27" xfId="0" applyFont="1" applyBorder="1" applyAlignment="1">
      <alignment vertical="top" wrapText="1"/>
    </xf>
    <xf numFmtId="0" fontId="5" fillId="10" borderId="3" xfId="0" applyFont="1" applyFill="1" applyBorder="1" applyAlignment="1">
      <alignment horizontal="left" vertical="top" wrapText="1"/>
    </xf>
    <xf numFmtId="0" fontId="6" fillId="0" borderId="40" xfId="0" applyFont="1" applyBorder="1" applyAlignment="1">
      <alignment horizontal="center" vertical="top"/>
    </xf>
    <xf numFmtId="0" fontId="0" fillId="0" borderId="27" xfId="0" applyBorder="1" applyAlignment="1">
      <alignment vertical="top" wrapText="1"/>
    </xf>
    <xf numFmtId="0" fontId="5" fillId="0" borderId="10" xfId="0" applyFont="1" applyBorder="1" applyAlignment="1">
      <alignment horizontal="center" vertical="top"/>
    </xf>
    <xf numFmtId="0" fontId="0" fillId="0" borderId="3" xfId="0" applyBorder="1" applyAlignment="1">
      <alignment vertical="top" wrapText="1"/>
    </xf>
    <xf numFmtId="0" fontId="5" fillId="0" borderId="37" xfId="0" applyFont="1" applyBorder="1" applyAlignment="1">
      <alignment horizontal="center" vertical="top"/>
    </xf>
    <xf numFmtId="0" fontId="0" fillId="0" borderId="31" xfId="0" quotePrefix="1" applyBorder="1" applyAlignment="1">
      <alignment vertical="top" wrapText="1"/>
    </xf>
    <xf numFmtId="0" fontId="6" fillId="0" borderId="6" xfId="0" applyFont="1" applyBorder="1" applyAlignment="1">
      <alignment horizontal="center" vertical="top"/>
    </xf>
    <xf numFmtId="0" fontId="5" fillId="0" borderId="7" xfId="0" quotePrefix="1" applyFont="1" applyBorder="1" applyAlignment="1">
      <alignment vertical="top" wrapText="1"/>
    </xf>
    <xf numFmtId="0" fontId="5" fillId="0" borderId="12" xfId="0" applyFont="1" applyBorder="1" applyAlignment="1">
      <alignment horizontal="center" vertical="top"/>
    </xf>
    <xf numFmtId="0" fontId="0" fillId="2" borderId="31" xfId="0" applyFill="1" applyBorder="1" applyAlignment="1">
      <alignment vertical="top" wrapText="1"/>
    </xf>
    <xf numFmtId="0" fontId="0" fillId="2" borderId="4" xfId="0" applyFill="1" applyBorder="1" applyAlignment="1">
      <alignment vertical="top" wrapText="1"/>
    </xf>
    <xf numFmtId="0" fontId="0" fillId="2" borderId="27" xfId="0" applyFill="1"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5" fillId="0" borderId="12" xfId="0" applyFont="1" applyBorder="1" applyAlignment="1">
      <alignment horizontal="left" vertical="top"/>
    </xf>
    <xf numFmtId="0" fontId="3" fillId="0" borderId="13" xfId="0" applyFont="1" applyBorder="1" applyAlignment="1">
      <alignment horizontal="left" vertical="top" wrapText="1"/>
    </xf>
    <xf numFmtId="0" fontId="5" fillId="0" borderId="4" xfId="0" applyFont="1" applyBorder="1" applyAlignment="1">
      <alignment vertical="top" wrapText="1"/>
    </xf>
    <xf numFmtId="0" fontId="5" fillId="0" borderId="12" xfId="0" applyFont="1" applyBorder="1" applyAlignment="1">
      <alignment vertical="top"/>
    </xf>
    <xf numFmtId="0" fontId="6" fillId="0" borderId="3" xfId="0" applyFont="1" applyBorder="1" applyAlignment="1">
      <alignment horizontal="center" vertical="top"/>
    </xf>
    <xf numFmtId="0" fontId="6" fillId="0" borderId="3" xfId="0" applyFont="1" applyBorder="1" applyAlignment="1">
      <alignment vertical="top" wrapText="1"/>
    </xf>
    <xf numFmtId="0" fontId="5" fillId="0" borderId="3" xfId="0" applyFont="1" applyBorder="1" applyAlignment="1">
      <alignment horizontal="center" vertical="top"/>
    </xf>
    <xf numFmtId="0" fontId="5" fillId="0" borderId="31" xfId="0" applyFont="1" applyBorder="1" applyAlignment="1">
      <alignment horizontal="center" vertical="top"/>
    </xf>
    <xf numFmtId="0" fontId="19" fillId="2" borderId="26" xfId="0" applyFont="1" applyFill="1" applyBorder="1" applyAlignment="1">
      <alignment vertical="top" wrapText="1"/>
    </xf>
    <xf numFmtId="0" fontId="19" fillId="2" borderId="25" xfId="0" applyFont="1" applyFill="1" applyBorder="1" applyAlignment="1">
      <alignment vertical="top" wrapText="1"/>
    </xf>
    <xf numFmtId="0" fontId="0" fillId="7" borderId="10" xfId="0" quotePrefix="1" applyFill="1" applyBorder="1" applyAlignment="1">
      <alignment horizontal="left" vertical="top"/>
    </xf>
    <xf numFmtId="0" fontId="0" fillId="7" borderId="3" xfId="0" quotePrefix="1" applyFill="1" applyBorder="1" applyAlignment="1">
      <alignment horizontal="left" vertical="top"/>
    </xf>
    <xf numFmtId="0" fontId="0" fillId="7" borderId="11" xfId="0" quotePrefix="1" applyFill="1" applyBorder="1" applyAlignment="1">
      <alignment horizontal="left" vertical="top"/>
    </xf>
    <xf numFmtId="166" fontId="0" fillId="7" borderId="12" xfId="4" quotePrefix="1" applyNumberFormat="1" applyFont="1" applyFill="1" applyBorder="1" applyAlignment="1">
      <alignment horizontal="left" vertical="top"/>
    </xf>
    <xf numFmtId="166" fontId="0" fillId="7" borderId="58" xfId="4" quotePrefix="1" applyNumberFormat="1" applyFont="1" applyFill="1" applyBorder="1" applyAlignment="1">
      <alignment horizontal="left" vertical="top"/>
    </xf>
    <xf numFmtId="166" fontId="0" fillId="7" borderId="13" xfId="4" quotePrefix="1" applyNumberFormat="1" applyFont="1" applyFill="1" applyBorder="1" applyAlignment="1">
      <alignment horizontal="left" vertical="top"/>
    </xf>
    <xf numFmtId="166" fontId="0" fillId="7" borderId="14" xfId="4" quotePrefix="1" applyNumberFormat="1" applyFont="1" applyFill="1" applyBorder="1" applyAlignment="1">
      <alignment horizontal="left" vertical="top"/>
    </xf>
    <xf numFmtId="0" fontId="0" fillId="7" borderId="12" xfId="0" quotePrefix="1" applyFill="1" applyBorder="1" applyAlignment="1">
      <alignment horizontal="left" vertical="top"/>
    </xf>
    <xf numFmtId="0" fontId="0" fillId="7" borderId="13" xfId="0" quotePrefix="1" applyFill="1" applyBorder="1" applyAlignment="1">
      <alignment horizontal="left" vertical="top"/>
    </xf>
    <xf numFmtId="0" fontId="0" fillId="7" borderId="14" xfId="0" quotePrefix="1" applyFill="1" applyBorder="1" applyAlignment="1">
      <alignment horizontal="left" vertical="top"/>
    </xf>
    <xf numFmtId="0" fontId="11" fillId="0" borderId="25" xfId="0" applyFont="1" applyBorder="1" applyAlignment="1">
      <alignment vertical="top" wrapText="1"/>
    </xf>
    <xf numFmtId="0" fontId="10" fillId="5" borderId="63" xfId="0" applyFont="1" applyFill="1" applyBorder="1" applyAlignment="1">
      <alignment vertical="top" wrapText="1"/>
    </xf>
    <xf numFmtId="0" fontId="3" fillId="7" borderId="31" xfId="0" applyFont="1" applyFill="1" applyBorder="1" applyAlignment="1">
      <alignment horizontal="left" vertical="top" wrapText="1"/>
    </xf>
    <xf numFmtId="0" fontId="5" fillId="2" borderId="31" xfId="0" applyFont="1" applyFill="1" applyBorder="1" applyAlignment="1">
      <alignment vertical="top" wrapText="1"/>
    </xf>
    <xf numFmtId="0" fontId="0" fillId="8" borderId="33" xfId="0" applyFill="1" applyBorder="1"/>
    <xf numFmtId="0" fontId="0" fillId="7" borderId="11" xfId="0" applyFill="1" applyBorder="1" applyAlignment="1">
      <alignment horizontal="left" vertical="top" wrapText="1"/>
    </xf>
    <xf numFmtId="0" fontId="0" fillId="8" borderId="7" xfId="0" applyFill="1" applyBorder="1"/>
    <xf numFmtId="0" fontId="0" fillId="2" borderId="37" xfId="0" applyFill="1" applyBorder="1" applyAlignment="1">
      <alignment horizontal="left" vertical="top"/>
    </xf>
    <xf numFmtId="0" fontId="0" fillId="2" borderId="31" xfId="0" applyFill="1" applyBorder="1" applyAlignment="1">
      <alignment horizontal="left" vertical="top" wrapText="1"/>
    </xf>
    <xf numFmtId="0" fontId="0" fillId="0" borderId="37" xfId="0" applyBorder="1" applyAlignment="1">
      <alignment horizontal="left" vertical="top"/>
    </xf>
    <xf numFmtId="0" fontId="0" fillId="7" borderId="27" xfId="0" quotePrefix="1" applyFill="1" applyBorder="1" applyAlignment="1">
      <alignment horizontal="left" vertical="top" wrapText="1"/>
    </xf>
    <xf numFmtId="0" fontId="5" fillId="2" borderId="31" xfId="0" applyFont="1" applyFill="1" applyBorder="1" applyAlignment="1">
      <alignment horizontal="left" vertical="top"/>
    </xf>
    <xf numFmtId="0" fontId="3"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19" fillId="2" borderId="52" xfId="0" applyFont="1" applyFill="1" applyBorder="1" applyAlignment="1">
      <alignment horizontal="center" vertical="top" wrapText="1"/>
    </xf>
    <xf numFmtId="0" fontId="11" fillId="0" borderId="47" xfId="0" applyFont="1" applyBorder="1" applyAlignment="1">
      <alignment vertical="top" wrapText="1"/>
    </xf>
    <xf numFmtId="0" fontId="19" fillId="6" borderId="47" xfId="0" applyFont="1" applyFill="1" applyBorder="1" applyAlignment="1">
      <alignment horizontal="center" vertical="center" wrapText="1"/>
    </xf>
    <xf numFmtId="2" fontId="5" fillId="7" borderId="3" xfId="0" applyNumberFormat="1" applyFont="1" applyFill="1" applyBorder="1" applyAlignment="1">
      <alignment horizontal="center" vertical="top" wrapText="1"/>
    </xf>
    <xf numFmtId="0" fontId="0" fillId="7" borderId="11" xfId="0" applyFill="1" applyBorder="1" applyAlignment="1">
      <alignment vertical="top" wrapText="1"/>
    </xf>
    <xf numFmtId="0" fontId="0" fillId="7" borderId="38" xfId="0" applyFill="1" applyBorder="1" applyAlignment="1">
      <alignment vertical="top" wrapText="1"/>
    </xf>
    <xf numFmtId="0" fontId="3" fillId="11" borderId="3" xfId="0" applyFont="1" applyFill="1" applyBorder="1" applyAlignment="1">
      <alignment horizontal="left" vertical="top" wrapText="1"/>
    </xf>
    <xf numFmtId="0" fontId="3" fillId="11" borderId="13" xfId="0" applyFont="1" applyFill="1" applyBorder="1" applyAlignment="1">
      <alignment horizontal="left" vertical="top" wrapText="1"/>
    </xf>
    <xf numFmtId="0" fontId="0" fillId="7" borderId="14" xfId="0" applyFill="1" applyBorder="1" applyAlignment="1">
      <alignment horizontal="left" vertical="top" wrapText="1"/>
    </xf>
    <xf numFmtId="0" fontId="1" fillId="0" borderId="0" xfId="0" applyFont="1"/>
    <xf numFmtId="0" fontId="1" fillId="0" borderId="0" xfId="0" applyFont="1" applyAlignment="1">
      <alignment wrapText="1"/>
    </xf>
    <xf numFmtId="9" fontId="1" fillId="0" borderId="0" xfId="0" applyNumberFormat="1" applyFont="1" applyAlignment="1">
      <alignment horizontal="center" vertical="top"/>
    </xf>
    <xf numFmtId="2" fontId="0" fillId="0" borderId="0" xfId="0" applyNumberFormat="1"/>
    <xf numFmtId="167" fontId="0" fillId="0" borderId="0" xfId="0" applyNumberFormat="1" applyAlignment="1">
      <alignment horizontal="center" vertical="top"/>
    </xf>
    <xf numFmtId="9" fontId="1" fillId="0" borderId="0" xfId="0" applyNumberFormat="1" applyFont="1" applyAlignment="1">
      <alignment horizontal="center"/>
    </xf>
    <xf numFmtId="0" fontId="0" fillId="0" borderId="0" xfId="0" applyAlignment="1">
      <alignment horizontal="left"/>
    </xf>
    <xf numFmtId="2" fontId="0" fillId="0" borderId="0" xfId="0" applyNumberFormat="1" applyAlignment="1">
      <alignment horizontal="left" vertical="top"/>
    </xf>
    <xf numFmtId="0" fontId="7" fillId="0" borderId="55" xfId="0" applyFont="1" applyBorder="1" applyAlignment="1">
      <alignment horizontal="centerContinuous"/>
    </xf>
    <xf numFmtId="0" fontId="0" fillId="0" borderId="66" xfId="0" applyBorder="1"/>
    <xf numFmtId="0" fontId="7" fillId="0" borderId="55" xfId="0" applyFont="1" applyBorder="1" applyAlignment="1">
      <alignment horizontal="center"/>
    </xf>
    <xf numFmtId="0" fontId="5" fillId="7" borderId="3" xfId="0" applyFont="1" applyFill="1" applyBorder="1" applyAlignment="1">
      <alignment horizontal="center" vertical="center" wrapText="1"/>
    </xf>
    <xf numFmtId="167" fontId="5" fillId="7" borderId="28" xfId="0" applyNumberFormat="1" applyFont="1" applyFill="1" applyBorder="1" applyAlignment="1">
      <alignment horizontal="center" vertical="top" wrapText="1"/>
    </xf>
    <xf numFmtId="0" fontId="3" fillId="7" borderId="3" xfId="0" applyFont="1" applyFill="1" applyBorder="1" applyAlignment="1">
      <alignment horizontal="left" vertical="top" wrapText="1"/>
    </xf>
    <xf numFmtId="0" fontId="5" fillId="7" borderId="11" xfId="0" applyFont="1" applyFill="1" applyBorder="1" applyAlignment="1">
      <alignment horizontal="left" vertical="top" wrapText="1"/>
    </xf>
    <xf numFmtId="0" fontId="0" fillId="7" borderId="11" xfId="0" applyFill="1" applyBorder="1" applyAlignment="1">
      <alignment horizontal="left"/>
    </xf>
    <xf numFmtId="14" fontId="0" fillId="7" borderId="11" xfId="0" applyNumberFormat="1" applyFill="1" applyBorder="1" applyAlignment="1">
      <alignment horizontal="left"/>
    </xf>
    <xf numFmtId="14" fontId="0" fillId="7" borderId="43" xfId="0" applyNumberFormat="1" applyFill="1" applyBorder="1" applyAlignment="1">
      <alignment horizontal="left"/>
    </xf>
    <xf numFmtId="0" fontId="11" fillId="0" borderId="47" xfId="0" applyFont="1" applyBorder="1" applyAlignment="1">
      <alignment vertical="top" wrapText="1"/>
    </xf>
    <xf numFmtId="0" fontId="19" fillId="6" borderId="47"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9" fillId="2" borderId="62"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0" borderId="68" xfId="0" applyFont="1" applyBorder="1" applyAlignment="1">
      <alignment horizontal="left" vertical="top" wrapText="1"/>
    </xf>
    <xf numFmtId="0" fontId="19" fillId="0" borderId="16" xfId="0" applyFont="1" applyBorder="1" applyAlignment="1">
      <alignment horizontal="left" vertical="top" wrapText="1"/>
    </xf>
    <xf numFmtId="0" fontId="19" fillId="0" borderId="67" xfId="0" applyFont="1" applyBorder="1" applyAlignment="1">
      <alignment horizontal="left" vertical="top" wrapText="1"/>
    </xf>
    <xf numFmtId="0" fontId="19" fillId="0" borderId="64" xfId="0" applyFont="1" applyBorder="1" applyAlignment="1">
      <alignment horizontal="left" vertical="top" wrapText="1"/>
    </xf>
    <xf numFmtId="0" fontId="19" fillId="0" borderId="69" xfId="0" applyFont="1" applyBorder="1" applyAlignment="1">
      <alignment horizontal="left" vertical="top" wrapText="1"/>
    </xf>
    <xf numFmtId="0" fontId="0" fillId="7" borderId="10" xfId="2" quotePrefix="1" applyNumberFormat="1" applyFont="1" applyFill="1" applyBorder="1" applyAlignment="1">
      <alignment horizontal="center" vertical="center"/>
    </xf>
    <xf numFmtId="0" fontId="19" fillId="2" borderId="64" xfId="0" applyFont="1" applyFill="1" applyBorder="1" applyAlignment="1">
      <alignment horizontal="left" vertical="top" wrapText="1"/>
    </xf>
    <xf numFmtId="0" fontId="0" fillId="7" borderId="3" xfId="2" quotePrefix="1" applyNumberFormat="1" applyFont="1" applyFill="1" applyBorder="1" applyAlignment="1">
      <alignment horizontal="center" vertical="center"/>
    </xf>
    <xf numFmtId="0" fontId="19" fillId="2" borderId="63" xfId="0" applyFont="1" applyFill="1" applyBorder="1" applyAlignment="1">
      <alignment horizontal="left" vertical="top" wrapText="1"/>
    </xf>
    <xf numFmtId="0" fontId="0" fillId="7" borderId="28" xfId="2" quotePrefix="1" applyNumberFormat="1" applyFont="1" applyFill="1" applyBorder="1" applyAlignment="1">
      <alignment horizontal="center" vertical="center"/>
    </xf>
    <xf numFmtId="0" fontId="0" fillId="7" borderId="37" xfId="2" quotePrefix="1" applyNumberFormat="1" applyFont="1" applyFill="1" applyBorder="1" applyAlignment="1">
      <alignment horizontal="center" vertical="center"/>
    </xf>
    <xf numFmtId="0" fontId="0" fillId="7" borderId="31" xfId="2" quotePrefix="1" applyNumberFormat="1" applyFont="1" applyFill="1" applyBorder="1" applyAlignment="1">
      <alignment horizontal="center" vertical="center"/>
    </xf>
    <xf numFmtId="0" fontId="0" fillId="7" borderId="36" xfId="2" quotePrefix="1" applyNumberFormat="1" applyFont="1" applyFill="1" applyBorder="1" applyAlignment="1">
      <alignment horizontal="center" vertical="center"/>
    </xf>
    <xf numFmtId="0" fontId="13" fillId="7" borderId="3" xfId="0" applyFont="1" applyFill="1" applyBorder="1" applyAlignment="1">
      <alignment horizontal="left" vertical="center" wrapText="1"/>
    </xf>
    <xf numFmtId="0" fontId="5" fillId="7" borderId="10" xfId="0" quotePrefix="1" applyFont="1" applyFill="1" applyBorder="1" applyAlignment="1">
      <alignment horizontal="center" vertical="center" wrapText="1"/>
    </xf>
    <xf numFmtId="0" fontId="19" fillId="0" borderId="6" xfId="0" applyFont="1" applyBorder="1" applyAlignment="1">
      <alignment horizontal="left" vertical="top" wrapText="1"/>
    </xf>
    <xf numFmtId="0" fontId="19" fillId="0" borderId="40" xfId="0" applyFont="1" applyBorder="1" applyAlignment="1">
      <alignment horizontal="left" vertical="top" wrapText="1"/>
    </xf>
    <xf numFmtId="0" fontId="19" fillId="0" borderId="10" xfId="0" applyFont="1" applyBorder="1" applyAlignment="1">
      <alignment horizontal="left" vertical="top" wrapText="1"/>
    </xf>
    <xf numFmtId="0" fontId="19" fillId="0" borderId="37" xfId="0" applyFont="1" applyBorder="1" applyAlignment="1">
      <alignment horizontal="left" vertical="top" wrapText="1"/>
    </xf>
    <xf numFmtId="0" fontId="19" fillId="0" borderId="12" xfId="0" applyFont="1" applyBorder="1" applyAlignment="1">
      <alignment horizontal="left" vertical="top" wrapText="1"/>
    </xf>
    <xf numFmtId="0" fontId="0" fillId="0" borderId="0" xfId="0" applyFill="1"/>
    <xf numFmtId="0" fontId="13" fillId="0" borderId="3" xfId="0" applyFont="1" applyFill="1" applyBorder="1" applyAlignment="1">
      <alignment wrapText="1"/>
    </xf>
    <xf numFmtId="0" fontId="13" fillId="0" borderId="3" xfId="0" applyFont="1" applyFill="1" applyBorder="1" applyAlignment="1">
      <alignment vertical="center" wrapText="1"/>
    </xf>
    <xf numFmtId="0" fontId="3" fillId="11" borderId="3" xfId="0" applyFont="1" applyFill="1" applyBorder="1"/>
    <xf numFmtId="0" fontId="3" fillId="11" borderId="3" xfId="0" applyFont="1" applyFill="1" applyBorder="1" applyAlignment="1">
      <alignment wrapText="1"/>
    </xf>
    <xf numFmtId="0" fontId="30" fillId="11" borderId="3" xfId="0" applyFont="1" applyFill="1" applyBorder="1" applyAlignment="1">
      <alignment wrapText="1"/>
    </xf>
    <xf numFmtId="0" fontId="13" fillId="0" borderId="3" xfId="0" applyFont="1" applyFill="1" applyBorder="1" applyAlignment="1">
      <alignment horizontal="center" vertical="center" wrapText="1"/>
    </xf>
    <xf numFmtId="0" fontId="2" fillId="2" borderId="0" xfId="0" applyFont="1" applyFill="1" applyBorder="1" applyAlignment="1">
      <alignment horizontal="center" vertical="center"/>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5" fillId="0" borderId="36" xfId="0" applyFont="1" applyFill="1" applyBorder="1" applyAlignment="1">
      <alignment horizontal="left" vertical="top" wrapText="1"/>
    </xf>
    <xf numFmtId="0" fontId="18" fillId="0" borderId="35" xfId="0" applyFont="1" applyFill="1" applyBorder="1" applyAlignment="1">
      <alignment horizontal="left" vertical="top" wrapText="1"/>
    </xf>
    <xf numFmtId="0" fontId="18" fillId="0" borderId="34" xfId="0" applyFont="1" applyFill="1" applyBorder="1" applyAlignment="1">
      <alignment horizontal="left" vertical="top" wrapText="1"/>
    </xf>
    <xf numFmtId="0" fontId="18" fillId="0" borderId="33"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2"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2" xfId="0" applyFont="1" applyFill="1" applyBorder="1" applyAlignment="1">
      <alignment horizontal="left" vertical="top" wrapText="1"/>
    </xf>
    <xf numFmtId="166" fontId="5" fillId="7" borderId="45" xfId="0" applyNumberFormat="1" applyFont="1" applyFill="1" applyBorder="1" applyAlignment="1">
      <alignment horizontal="center" vertical="center"/>
    </xf>
    <xf numFmtId="166" fontId="5" fillId="7" borderId="57" xfId="0" applyNumberFormat="1" applyFont="1" applyFill="1" applyBorder="1" applyAlignment="1">
      <alignment horizontal="center" vertical="center"/>
    </xf>
    <xf numFmtId="166" fontId="5" fillId="7" borderId="58" xfId="0" applyNumberFormat="1" applyFont="1" applyFill="1" applyBorder="1" applyAlignment="1">
      <alignment horizontal="center" vertical="center"/>
    </xf>
    <xf numFmtId="0" fontId="6" fillId="5" borderId="53"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8" borderId="54" xfId="0" applyFill="1" applyBorder="1" applyAlignment="1">
      <alignment horizontal="center"/>
    </xf>
    <xf numFmtId="0" fontId="0" fillId="8" borderId="55" xfId="0" applyFill="1" applyBorder="1" applyAlignment="1">
      <alignment horizontal="center"/>
    </xf>
    <xf numFmtId="0" fontId="0" fillId="8" borderId="56" xfId="0" applyFill="1" applyBorder="1" applyAlignment="1">
      <alignment horizontal="center"/>
    </xf>
    <xf numFmtId="0" fontId="5" fillId="7" borderId="3" xfId="0" applyFont="1" applyFill="1" applyBorder="1" applyAlignment="1">
      <alignment horizontal="center" vertical="center"/>
    </xf>
    <xf numFmtId="0" fontId="0" fillId="0" borderId="37" xfId="0" applyBorder="1" applyAlignment="1">
      <alignment horizontal="left" vertical="top"/>
    </xf>
    <xf numFmtId="0" fontId="0" fillId="0" borderId="44" xfId="0" applyBorder="1" applyAlignment="1">
      <alignment horizontal="left" vertical="top"/>
    </xf>
    <xf numFmtId="0" fontId="0" fillId="0" borderId="40" xfId="0" applyBorder="1" applyAlignment="1">
      <alignment horizontal="left" vertical="top"/>
    </xf>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7" borderId="36"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34" xfId="0" applyFont="1" applyFill="1" applyBorder="1" applyAlignment="1">
      <alignment horizontal="center" vertical="center"/>
    </xf>
    <xf numFmtId="0" fontId="0" fillId="0" borderId="42" xfId="0" applyBorder="1" applyAlignment="1">
      <alignment horizontal="left" vertical="top"/>
    </xf>
    <xf numFmtId="0" fontId="5" fillId="0" borderId="31" xfId="0" applyFont="1" applyBorder="1" applyAlignment="1">
      <alignment horizontal="left" vertical="top"/>
    </xf>
    <xf numFmtId="0" fontId="5" fillId="0" borderId="39" xfId="0" applyFont="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0" fontId="5" fillId="2" borderId="39" xfId="0" applyFont="1" applyFill="1" applyBorder="1" applyAlignment="1">
      <alignment horizontal="left" vertical="top" wrapText="1"/>
    </xf>
    <xf numFmtId="165" fontId="5" fillId="7" borderId="3" xfId="0" applyNumberFormat="1" applyFont="1" applyFill="1" applyBorder="1" applyAlignment="1">
      <alignment horizontal="center" vertical="center" wrapText="1"/>
    </xf>
    <xf numFmtId="2" fontId="5" fillId="7" borderId="13" xfId="0" applyNumberFormat="1" applyFont="1" applyFill="1" applyBorder="1" applyAlignment="1">
      <alignment horizontal="right" vertical="center" wrapText="1"/>
    </xf>
    <xf numFmtId="0" fontId="0" fillId="8" borderId="33" xfId="0" applyFill="1" applyBorder="1"/>
    <xf numFmtId="0" fontId="0" fillId="8" borderId="1" xfId="0" applyFill="1" applyBorder="1"/>
    <xf numFmtId="0" fontId="0" fillId="8" borderId="32" xfId="0" applyFill="1" applyBorder="1"/>
    <xf numFmtId="0" fontId="0" fillId="7" borderId="28" xfId="0" quotePrefix="1"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28" xfId="0" applyFill="1" applyBorder="1" applyAlignment="1">
      <alignment horizontal="center" vertical="center"/>
    </xf>
    <xf numFmtId="166" fontId="0" fillId="7" borderId="36" xfId="0" applyNumberFormat="1" applyFill="1" applyBorder="1" applyAlignment="1">
      <alignment horizontal="center" vertical="center"/>
    </xf>
    <xf numFmtId="166" fontId="0" fillId="7" borderId="35" xfId="0" applyNumberFormat="1" applyFill="1" applyBorder="1" applyAlignment="1">
      <alignment horizontal="center" vertical="center"/>
    </xf>
    <xf numFmtId="166" fontId="0" fillId="7" borderId="34" xfId="0" applyNumberFormat="1" applyFill="1" applyBorder="1" applyAlignment="1">
      <alignment horizontal="center" vertical="center"/>
    </xf>
    <xf numFmtId="0" fontId="0" fillId="8" borderId="7" xfId="0" applyFill="1" applyBorder="1"/>
    <xf numFmtId="0" fontId="0" fillId="2" borderId="10" xfId="0" applyFill="1" applyBorder="1" applyAlignment="1">
      <alignment horizontal="left" vertical="top"/>
    </xf>
    <xf numFmtId="0" fontId="0" fillId="2" borderId="31" xfId="0" applyFill="1" applyBorder="1" applyAlignment="1">
      <alignment horizontal="left" vertical="top" wrapText="1"/>
    </xf>
    <xf numFmtId="0" fontId="0" fillId="2" borderId="4" xfId="0" applyFill="1" applyBorder="1" applyAlignment="1">
      <alignment horizontal="left" vertical="top" wrapText="1"/>
    </xf>
    <xf numFmtId="0" fontId="0" fillId="2" borderId="27" xfId="0" applyFill="1" applyBorder="1" applyAlignment="1">
      <alignment horizontal="left" vertical="top" wrapText="1"/>
    </xf>
    <xf numFmtId="0" fontId="5" fillId="2" borderId="3" xfId="0" applyFont="1" applyFill="1" applyBorder="1" applyAlignment="1">
      <alignment horizontal="left" vertical="top" wrapText="1"/>
    </xf>
    <xf numFmtId="0" fontId="0" fillId="7" borderId="31" xfId="0" quotePrefix="1" applyFill="1" applyBorder="1" applyAlignment="1">
      <alignment horizontal="left" vertical="top" wrapText="1"/>
    </xf>
    <xf numFmtId="0" fontId="0" fillId="7" borderId="27" xfId="0" quotePrefix="1" applyFill="1" applyBorder="1" applyAlignment="1">
      <alignment horizontal="left" vertical="top" wrapText="1"/>
    </xf>
    <xf numFmtId="0" fontId="0" fillId="7" borderId="38" xfId="0" quotePrefix="1" applyFill="1" applyBorder="1" applyAlignment="1">
      <alignment horizontal="left" vertical="top" wrapText="1"/>
    </xf>
    <xf numFmtId="0" fontId="0" fillId="7" borderId="41" xfId="0" applyFill="1" applyBorder="1" applyAlignment="1">
      <alignment horizontal="left" vertical="top" wrapText="1"/>
    </xf>
    <xf numFmtId="168" fontId="5" fillId="7" borderId="28" xfId="5" applyNumberFormat="1" applyFont="1" applyFill="1" applyBorder="1" applyAlignment="1">
      <alignment horizontal="left" vertical="center"/>
    </xf>
    <xf numFmtId="168" fontId="5" fillId="7" borderId="29" xfId="5" applyNumberFormat="1" applyFont="1" applyFill="1" applyBorder="1" applyAlignment="1">
      <alignment horizontal="left" vertical="center"/>
    </xf>
    <xf numFmtId="168" fontId="5" fillId="7" borderId="30" xfId="5" applyNumberFormat="1" applyFont="1" applyFill="1" applyBorder="1" applyAlignment="1">
      <alignment horizontal="left" vertical="center"/>
    </xf>
    <xf numFmtId="0" fontId="0" fillId="7" borderId="4" xfId="0" quotePrefix="1" applyFill="1" applyBorder="1" applyAlignment="1">
      <alignment horizontal="left" vertical="top" wrapText="1"/>
    </xf>
    <xf numFmtId="0" fontId="5" fillId="7" borderId="38"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41" xfId="0" applyFont="1" applyFill="1" applyBorder="1" applyAlignment="1">
      <alignment horizontal="left" vertical="top" wrapText="1"/>
    </xf>
    <xf numFmtId="0" fontId="5" fillId="7" borderId="45"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5" fillId="7" borderId="58" xfId="0" applyFont="1" applyFill="1" applyBorder="1" applyAlignment="1">
      <alignment horizontal="center" vertical="center" wrapText="1"/>
    </xf>
    <xf numFmtId="0" fontId="0" fillId="8" borderId="54" xfId="0" applyFill="1" applyBorder="1"/>
    <xf numFmtId="0" fontId="0" fillId="8" borderId="55" xfId="0" applyFill="1" applyBorder="1"/>
    <xf numFmtId="0" fontId="0" fillId="8" borderId="56" xfId="0" applyFill="1" applyBorder="1"/>
    <xf numFmtId="0" fontId="0" fillId="2" borderId="37"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168" fontId="5" fillId="7" borderId="28" xfId="5" applyNumberFormat="1" applyFont="1" applyFill="1" applyBorder="1" applyAlignment="1">
      <alignment horizontal="left" vertical="center" wrapText="1"/>
    </xf>
    <xf numFmtId="168" fontId="5" fillId="7" borderId="29" xfId="5" applyNumberFormat="1" applyFont="1" applyFill="1" applyBorder="1" applyAlignment="1">
      <alignment horizontal="left" vertical="center" wrapText="1"/>
    </xf>
    <xf numFmtId="168" fontId="5" fillId="7" borderId="30" xfId="5" applyNumberFormat="1" applyFont="1" applyFill="1" applyBorder="1" applyAlignment="1">
      <alignment horizontal="left" vertical="center" wrapText="1"/>
    </xf>
    <xf numFmtId="0" fontId="0" fillId="7" borderId="38" xfId="0" applyFill="1" applyBorder="1" applyAlignment="1">
      <alignment horizontal="center" vertical="top" wrapText="1"/>
    </xf>
    <xf numFmtId="0" fontId="0" fillId="7" borderId="41" xfId="0" applyFill="1" applyBorder="1" applyAlignment="1">
      <alignment horizontal="center" vertical="top" wrapText="1"/>
    </xf>
    <xf numFmtId="168" fontId="5" fillId="7" borderId="28" xfId="0" applyNumberFormat="1" applyFont="1" applyFill="1" applyBorder="1" applyAlignment="1">
      <alignment horizontal="left" vertical="center"/>
    </xf>
    <xf numFmtId="168" fontId="5" fillId="7" borderId="29" xfId="0" applyNumberFormat="1" applyFont="1" applyFill="1" applyBorder="1" applyAlignment="1">
      <alignment horizontal="left" vertical="center"/>
    </xf>
    <xf numFmtId="168" fontId="5" fillId="7" borderId="30" xfId="0" applyNumberFormat="1" applyFont="1" applyFill="1" applyBorder="1" applyAlignment="1">
      <alignment horizontal="left" vertical="center"/>
    </xf>
    <xf numFmtId="0" fontId="5" fillId="2" borderId="28" xfId="0" applyFont="1" applyFill="1" applyBorder="1" applyAlignment="1">
      <alignment horizontal="left" vertical="top" wrapText="1"/>
    </xf>
    <xf numFmtId="0" fontId="0" fillId="2" borderId="37" xfId="0" applyFill="1" applyBorder="1" applyAlignment="1">
      <alignment horizontal="center" vertical="top"/>
    </xf>
    <xf numFmtId="0" fontId="0" fillId="2" borderId="44" xfId="0" applyFill="1" applyBorder="1" applyAlignment="1">
      <alignment horizontal="center" vertical="top"/>
    </xf>
    <xf numFmtId="0" fontId="0" fillId="2" borderId="40" xfId="0" applyFill="1" applyBorder="1" applyAlignment="1">
      <alignment horizontal="center"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27" xfId="0" applyFont="1" applyFill="1" applyBorder="1" applyAlignment="1">
      <alignment vertical="top" wrapText="1"/>
    </xf>
    <xf numFmtId="164" fontId="5" fillId="7" borderId="36" xfId="4" applyFont="1" applyFill="1" applyBorder="1" applyAlignment="1">
      <alignment horizontal="center" vertical="center"/>
    </xf>
    <xf numFmtId="164" fontId="5" fillId="7" borderId="35" xfId="4" applyFont="1" applyFill="1" applyBorder="1" applyAlignment="1">
      <alignment horizontal="center" vertical="center"/>
    </xf>
    <xf numFmtId="164" fontId="5" fillId="7" borderId="34" xfId="4" applyFont="1" applyFill="1" applyBorder="1" applyAlignment="1">
      <alignment horizontal="center" vertical="center"/>
    </xf>
    <xf numFmtId="0" fontId="5" fillId="7" borderId="45"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58" xfId="0" applyFont="1" applyFill="1" applyBorder="1" applyAlignment="1">
      <alignment horizontal="center" vertical="center"/>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31" xfId="0" applyFont="1" applyFill="1" applyBorder="1" applyAlignment="1">
      <alignment horizontal="center" vertical="center"/>
    </xf>
    <xf numFmtId="0" fontId="0" fillId="7" borderId="3" xfId="0" applyFill="1" applyBorder="1" applyAlignment="1">
      <alignment horizontal="left" vertical="top" wrapText="1"/>
    </xf>
    <xf numFmtId="0" fontId="0" fillId="7" borderId="11" xfId="0" applyFill="1" applyBorder="1" applyAlignment="1">
      <alignment horizontal="left" vertical="top" wrapText="1"/>
    </xf>
    <xf numFmtId="0" fontId="0" fillId="7" borderId="38" xfId="0" quotePrefix="1" applyFill="1" applyBorder="1" applyAlignment="1">
      <alignment horizontal="center" vertical="top" wrapText="1"/>
    </xf>
    <xf numFmtId="0" fontId="0" fillId="7" borderId="15" xfId="0" quotePrefix="1" applyFill="1" applyBorder="1" applyAlignment="1">
      <alignment horizontal="center" vertical="top" wrapText="1"/>
    </xf>
    <xf numFmtId="0" fontId="0" fillId="7" borderId="41" xfId="0" quotePrefix="1" applyFill="1" applyBorder="1" applyAlignment="1">
      <alignment horizontal="center" vertical="top" wrapText="1"/>
    </xf>
    <xf numFmtId="164" fontId="5" fillId="7" borderId="28" xfId="4" applyFont="1" applyFill="1" applyBorder="1" applyAlignment="1">
      <alignment horizontal="center" vertical="center"/>
    </xf>
    <xf numFmtId="164" fontId="5" fillId="7" borderId="29" xfId="4" applyFont="1" applyFill="1" applyBorder="1" applyAlignment="1">
      <alignment horizontal="center" vertical="center"/>
    </xf>
    <xf numFmtId="164" fontId="5" fillId="7" borderId="30" xfId="4" applyFont="1" applyFill="1" applyBorder="1" applyAlignment="1">
      <alignment horizontal="center" vertical="center"/>
    </xf>
    <xf numFmtId="164" fontId="5" fillId="7" borderId="28" xfId="4" applyFont="1" applyFill="1" applyBorder="1" applyAlignment="1">
      <alignment horizontal="center" vertical="center" wrapText="1"/>
    </xf>
    <xf numFmtId="164" fontId="5" fillId="7" borderId="29" xfId="4" applyFont="1" applyFill="1" applyBorder="1" applyAlignment="1">
      <alignment horizontal="center" vertical="center" wrapText="1"/>
    </xf>
    <xf numFmtId="164" fontId="5" fillId="7" borderId="30" xfId="4" applyFont="1" applyFill="1" applyBorder="1" applyAlignment="1">
      <alignment horizontal="center" vertical="center" wrapText="1"/>
    </xf>
    <xf numFmtId="0" fontId="5" fillId="2" borderId="4" xfId="0" applyFont="1" applyFill="1" applyBorder="1" applyAlignment="1">
      <alignment horizontal="left" vertical="top" wrapText="1"/>
    </xf>
    <xf numFmtId="0" fontId="0" fillId="8" borderId="54" xfId="0" applyFill="1" applyBorder="1" applyAlignment="1">
      <alignment horizontal="center" vertical="center"/>
    </xf>
    <xf numFmtId="0" fontId="0" fillId="8" borderId="55" xfId="0" applyFill="1" applyBorder="1" applyAlignment="1">
      <alignment horizontal="center" vertical="center"/>
    </xf>
    <xf numFmtId="0" fontId="0" fillId="8" borderId="56" xfId="0" applyFill="1" applyBorder="1" applyAlignment="1">
      <alignment horizontal="center" vertical="center"/>
    </xf>
    <xf numFmtId="0" fontId="5" fillId="2" borderId="10" xfId="0" applyFont="1" applyFill="1" applyBorder="1" applyAlignment="1">
      <alignment horizontal="left" vertical="top"/>
    </xf>
    <xf numFmtId="0" fontId="3" fillId="11" borderId="31" xfId="0" applyFont="1" applyFill="1" applyBorder="1" applyAlignment="1">
      <alignment horizontal="left" vertical="top" wrapText="1"/>
    </xf>
    <xf numFmtId="0" fontId="3" fillId="11" borderId="4" xfId="0" applyFont="1" applyFill="1" applyBorder="1" applyAlignment="1">
      <alignment horizontal="left" vertical="top" wrapText="1"/>
    </xf>
    <xf numFmtId="0" fontId="3" fillId="11" borderId="27" xfId="0" applyFont="1" applyFill="1" applyBorder="1" applyAlignment="1">
      <alignment horizontal="left" vertical="top" wrapText="1"/>
    </xf>
    <xf numFmtId="164" fontId="5" fillId="7" borderId="45" xfId="4" applyFont="1" applyFill="1" applyBorder="1" applyAlignment="1">
      <alignment horizontal="center" vertical="center" wrapText="1"/>
    </xf>
    <xf numFmtId="164" fontId="5" fillId="7" borderId="57" xfId="4" applyFont="1" applyFill="1" applyBorder="1" applyAlignment="1">
      <alignment horizontal="center" vertical="center" wrapText="1"/>
    </xf>
    <xf numFmtId="164" fontId="5" fillId="7" borderId="58" xfId="4" applyFont="1" applyFill="1" applyBorder="1" applyAlignment="1">
      <alignment horizontal="center" vertical="center" wrapText="1"/>
    </xf>
    <xf numFmtId="0" fontId="0" fillId="2" borderId="42" xfId="0" applyFill="1" applyBorder="1" applyAlignment="1">
      <alignment horizontal="center" vertical="top"/>
    </xf>
    <xf numFmtId="0" fontId="5" fillId="2" borderId="39" xfId="0" applyFont="1" applyFill="1" applyBorder="1" applyAlignment="1">
      <alignment vertical="top" wrapText="1"/>
    </xf>
    <xf numFmtId="0" fontId="0" fillId="7" borderId="43" xfId="0" quotePrefix="1" applyFill="1" applyBorder="1" applyAlignment="1">
      <alignment horizontal="center" vertical="top" wrapText="1"/>
    </xf>
    <xf numFmtId="166" fontId="5" fillId="7" borderId="28" xfId="0" applyNumberFormat="1" applyFont="1" applyFill="1" applyBorder="1" applyAlignment="1">
      <alignment horizontal="center" vertical="center"/>
    </xf>
    <xf numFmtId="166" fontId="5" fillId="7" borderId="29" xfId="0" applyNumberFormat="1" applyFont="1" applyFill="1" applyBorder="1" applyAlignment="1">
      <alignment horizontal="center" vertical="center"/>
    </xf>
    <xf numFmtId="166" fontId="5" fillId="7" borderId="30" xfId="0" applyNumberFormat="1" applyFont="1"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horizontal="center" vertical="center"/>
    </xf>
    <xf numFmtId="0" fontId="0" fillId="8" borderId="32" xfId="0" applyFill="1" applyBorder="1" applyAlignment="1">
      <alignment horizontal="center" vertical="center"/>
    </xf>
    <xf numFmtId="166" fontId="0" fillId="7" borderId="45" xfId="0" applyNumberFormat="1" applyFill="1" applyBorder="1" applyAlignment="1">
      <alignment horizontal="center" vertical="center"/>
    </xf>
    <xf numFmtId="166" fontId="0" fillId="7" borderId="57" xfId="0" applyNumberFormat="1" applyFill="1" applyBorder="1" applyAlignment="1">
      <alignment horizontal="center" vertical="center"/>
    </xf>
    <xf numFmtId="166" fontId="0" fillId="7" borderId="58" xfId="0" applyNumberFormat="1" applyFill="1" applyBorder="1" applyAlignment="1">
      <alignment horizontal="center" vertical="center"/>
    </xf>
    <xf numFmtId="0" fontId="5" fillId="0" borderId="37" xfId="0" applyFont="1" applyBorder="1" applyAlignment="1">
      <alignment horizontal="left" vertical="top"/>
    </xf>
    <xf numFmtId="0" fontId="5" fillId="0" borderId="44" xfId="0" applyFont="1" applyBorder="1" applyAlignment="1">
      <alignment horizontal="left" vertical="top"/>
    </xf>
    <xf numFmtId="0" fontId="3" fillId="7" borderId="31"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7" borderId="27"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2" fillId="2" borderId="0" xfId="0" applyFont="1" applyFill="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7" borderId="43" xfId="0" applyFont="1" applyFill="1" applyBorder="1" applyAlignment="1">
      <alignment horizontal="left" vertical="top" wrapText="1"/>
    </xf>
    <xf numFmtId="0" fontId="5" fillId="7" borderId="28" xfId="0" applyFont="1" applyFill="1" applyBorder="1" applyAlignment="1">
      <alignment horizontal="center" vertical="top"/>
    </xf>
    <xf numFmtId="0" fontId="5" fillId="7" borderId="29" xfId="0" applyFont="1" applyFill="1" applyBorder="1" applyAlignment="1">
      <alignment horizontal="center" vertical="top"/>
    </xf>
    <xf numFmtId="0" fontId="5" fillId="7" borderId="30" xfId="0" applyFont="1" applyFill="1" applyBorder="1" applyAlignment="1">
      <alignment horizontal="center" vertical="top"/>
    </xf>
    <xf numFmtId="0" fontId="0" fillId="8" borderId="60" xfId="0" applyFill="1" applyBorder="1"/>
    <xf numFmtId="0" fontId="0" fillId="8" borderId="18" xfId="0" applyFill="1" applyBorder="1"/>
    <xf numFmtId="0" fontId="0" fillId="8" borderId="61" xfId="0" applyFill="1" applyBorder="1"/>
    <xf numFmtId="0" fontId="0" fillId="2" borderId="19" xfId="0" applyFill="1" applyBorder="1" applyAlignment="1">
      <alignment horizontal="center" vertical="top"/>
    </xf>
    <xf numFmtId="0" fontId="0" fillId="2" borderId="8" xfId="0" applyFill="1" applyBorder="1" applyAlignment="1">
      <alignment horizontal="left" vertical="top"/>
    </xf>
    <xf numFmtId="0" fontId="9" fillId="2" borderId="8" xfId="0" applyFont="1" applyFill="1" applyBorder="1" applyAlignment="1">
      <alignment horizontal="left" vertical="top"/>
    </xf>
    <xf numFmtId="0" fontId="5" fillId="2" borderId="8" xfId="0" applyFont="1" applyFill="1" applyBorder="1" applyAlignment="1">
      <alignment horizontal="left" vertical="top" wrapText="1"/>
    </xf>
    <xf numFmtId="0" fontId="0" fillId="7" borderId="3" xfId="0" applyFill="1" applyBorder="1" applyAlignment="1">
      <alignment horizontal="center" vertical="center"/>
    </xf>
    <xf numFmtId="0" fontId="0" fillId="7" borderId="20" xfId="0" applyFill="1" applyBorder="1" applyAlignment="1">
      <alignment horizontal="left" vertical="top" wrapText="1"/>
    </xf>
    <xf numFmtId="0" fontId="0" fillId="7" borderId="15" xfId="0" applyFill="1" applyBorder="1" applyAlignment="1">
      <alignment horizontal="left" vertical="top" wrapText="1"/>
    </xf>
    <xf numFmtId="0" fontId="0" fillId="7" borderId="43" xfId="0" applyFill="1" applyBorder="1" applyAlignment="1">
      <alignment horizontal="left" vertical="top" wrapText="1"/>
    </xf>
    <xf numFmtId="0" fontId="0" fillId="0" borderId="10" xfId="0" applyBorder="1" applyAlignment="1">
      <alignment horizontal="center" vertical="top"/>
    </xf>
    <xf numFmtId="0" fontId="0" fillId="0" borderId="12" xfId="0" applyBorder="1" applyAlignment="1">
      <alignment horizontal="center" vertical="top"/>
    </xf>
    <xf numFmtId="0" fontId="5" fillId="7" borderId="38" xfId="0"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7" borderId="43" xfId="0" applyFont="1" applyFill="1" applyBorder="1" applyAlignment="1">
      <alignment horizontal="center" vertical="top" wrapText="1"/>
    </xf>
    <xf numFmtId="0" fontId="0" fillId="2" borderId="44" xfId="0" applyFill="1" applyBorder="1" applyAlignment="1">
      <alignment horizontal="left"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2" fontId="5" fillId="7" borderId="3" xfId="0" applyNumberFormat="1"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5" fillId="7" borderId="3" xfId="0" applyFont="1" applyFill="1" applyBorder="1" applyAlignment="1">
      <alignment horizontal="center" vertical="center" wrapText="1"/>
    </xf>
    <xf numFmtId="0" fontId="0" fillId="7" borderId="36" xfId="0" applyFill="1" applyBorder="1" applyAlignment="1">
      <alignment horizontal="left" vertical="top" wrapText="1"/>
    </xf>
    <xf numFmtId="0" fontId="0" fillId="7" borderId="59" xfId="0" applyFill="1" applyBorder="1" applyAlignment="1">
      <alignment horizontal="left" vertical="top" wrapText="1"/>
    </xf>
    <xf numFmtId="0" fontId="0" fillId="7" borderId="33" xfId="0" applyFill="1" applyBorder="1" applyAlignment="1">
      <alignment horizontal="left" vertical="top" wrapText="1"/>
    </xf>
    <xf numFmtId="0" fontId="0" fillId="7" borderId="15" xfId="0" applyFill="1" applyBorder="1" applyAlignment="1">
      <alignment horizontal="center" vertical="top" wrapText="1"/>
    </xf>
    <xf numFmtId="0" fontId="5" fillId="7" borderId="31" xfId="0" applyFont="1" applyFill="1" applyBorder="1" applyAlignment="1">
      <alignment horizontal="center" vertical="top"/>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5" fillId="2" borderId="10" xfId="0" applyFont="1" applyFill="1" applyBorder="1" applyAlignment="1">
      <alignment horizontal="center" vertical="top"/>
    </xf>
    <xf numFmtId="166" fontId="5" fillId="7" borderId="3" xfId="0" applyNumberFormat="1" applyFont="1" applyFill="1" applyBorder="1" applyAlignment="1">
      <alignment horizontal="center" vertical="center"/>
    </xf>
    <xf numFmtId="0" fontId="5" fillId="0" borderId="10" xfId="0" applyFont="1" applyBorder="1" applyAlignment="1">
      <alignment horizontal="center" vertical="top"/>
    </xf>
    <xf numFmtId="0" fontId="5" fillId="7" borderId="3" xfId="0" applyFont="1" applyFill="1" applyBorder="1" applyAlignment="1">
      <alignment horizontal="center" vertical="top"/>
    </xf>
    <xf numFmtId="0" fontId="5" fillId="7" borderId="13" xfId="0" applyFont="1" applyFill="1" applyBorder="1" applyAlignment="1">
      <alignment horizontal="center" vertical="center"/>
    </xf>
    <xf numFmtId="0" fontId="0" fillId="8" borderId="33" xfId="0" applyFill="1" applyBorder="1" applyAlignment="1">
      <alignment horizontal="left"/>
    </xf>
    <xf numFmtId="0" fontId="0" fillId="8" borderId="1" xfId="0" applyFill="1" applyBorder="1" applyAlignment="1">
      <alignment horizontal="left"/>
    </xf>
    <xf numFmtId="0" fontId="0" fillId="8" borderId="32" xfId="0" applyFill="1" applyBorder="1" applyAlignment="1">
      <alignment horizontal="left"/>
    </xf>
    <xf numFmtId="0" fontId="5" fillId="7" borderId="1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7" borderId="3" xfId="0" applyFont="1" applyFill="1" applyBorder="1" applyAlignment="1">
      <alignment horizontal="left" vertical="top" wrapText="1"/>
    </xf>
    <xf numFmtId="0" fontId="11" fillId="0" borderId="46" xfId="0" applyFont="1" applyBorder="1" applyAlignment="1">
      <alignment vertical="top" wrapText="1"/>
    </xf>
    <xf numFmtId="0" fontId="11" fillId="0" borderId="47" xfId="0" applyFont="1" applyBorder="1" applyAlignment="1">
      <alignment vertical="top" wrapText="1"/>
    </xf>
    <xf numFmtId="0" fontId="11" fillId="0" borderId="23" xfId="0" applyFont="1" applyBorder="1" applyAlignment="1">
      <alignment vertical="top" wrapText="1"/>
    </xf>
    <xf numFmtId="0" fontId="1" fillId="0" borderId="46" xfId="0" applyFont="1" applyBorder="1" applyAlignment="1">
      <alignment horizontal="center" vertical="top"/>
    </xf>
    <xf numFmtId="0" fontId="1" fillId="0" borderId="47" xfId="0" applyFont="1" applyBorder="1" applyAlignment="1">
      <alignment horizontal="center" vertical="top"/>
    </xf>
    <xf numFmtId="0" fontId="1" fillId="0" borderId="23" xfId="0" applyFont="1" applyBorder="1" applyAlignment="1">
      <alignment horizontal="center" vertical="top"/>
    </xf>
    <xf numFmtId="0" fontId="19" fillId="6" borderId="46"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46"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7" borderId="47"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46" xfId="0" applyFont="1" applyFill="1" applyBorder="1" applyAlignment="1">
      <alignment horizontal="center" vertical="center" wrapText="1"/>
    </xf>
    <xf numFmtId="0" fontId="11" fillId="0" borderId="26" xfId="0" applyFont="1" applyBorder="1" applyAlignment="1">
      <alignment horizontal="center" vertical="top" wrapText="1"/>
    </xf>
    <xf numFmtId="0" fontId="11" fillId="0" borderId="25" xfId="0" applyFont="1" applyBorder="1" applyAlignment="1">
      <alignment horizontal="center" vertical="top" wrapText="1"/>
    </xf>
    <xf numFmtId="0" fontId="11" fillId="0" borderId="24" xfId="0" applyFont="1" applyBorder="1" applyAlignment="1">
      <alignment horizontal="center" vertical="top" wrapText="1"/>
    </xf>
    <xf numFmtId="0" fontId="16" fillId="0" borderId="26" xfId="0" applyFont="1" applyBorder="1" applyAlignment="1">
      <alignment horizontal="center" vertical="top" wrapText="1"/>
    </xf>
    <xf numFmtId="0" fontId="16" fillId="0" borderId="24" xfId="0" applyFont="1" applyBorder="1" applyAlignment="1">
      <alignment horizontal="center" vertical="top" wrapText="1"/>
    </xf>
    <xf numFmtId="165" fontId="0" fillId="7" borderId="7" xfId="0" quotePrefix="1" applyNumberFormat="1" applyFill="1" applyBorder="1" applyAlignment="1">
      <alignment horizontal="center" vertical="top"/>
    </xf>
    <xf numFmtId="0" fontId="0" fillId="7" borderId="7" xfId="0" applyFill="1" applyBorder="1" applyAlignment="1">
      <alignment horizontal="center" vertical="top"/>
    </xf>
    <xf numFmtId="0" fontId="20" fillId="0" borderId="26" xfId="0" applyFont="1" applyBorder="1" applyAlignment="1">
      <alignment horizontal="center" vertical="top" wrapText="1"/>
    </xf>
    <xf numFmtId="0" fontId="20" fillId="0" borderId="25" xfId="0" applyFont="1" applyBorder="1" applyAlignment="1">
      <alignment horizontal="center" vertical="top" wrapText="1"/>
    </xf>
    <xf numFmtId="0" fontId="20" fillId="0" borderId="24" xfId="0" applyFont="1" applyBorder="1" applyAlignment="1">
      <alignment horizontal="center" vertical="top" wrapText="1"/>
    </xf>
    <xf numFmtId="0" fontId="16" fillId="0" borderId="25" xfId="0" applyFont="1" applyBorder="1" applyAlignment="1">
      <alignment horizontal="center" vertical="top" wrapText="1"/>
    </xf>
    <xf numFmtId="0" fontId="19" fillId="2" borderId="22" xfId="0" applyFont="1" applyFill="1" applyBorder="1" applyAlignment="1">
      <alignment horizontal="center" vertical="top" wrapText="1"/>
    </xf>
    <xf numFmtId="0" fontId="19" fillId="2" borderId="52" xfId="0" applyFont="1" applyFill="1" applyBorder="1" applyAlignment="1">
      <alignment horizontal="center" vertical="top" wrapText="1"/>
    </xf>
    <xf numFmtId="0" fontId="19" fillId="2" borderId="63" xfId="0" applyFont="1" applyFill="1" applyBorder="1" applyAlignment="1">
      <alignment horizontal="center" vertical="top" wrapText="1"/>
    </xf>
    <xf numFmtId="166" fontId="0" fillId="7" borderId="49" xfId="0" quotePrefix="1" applyNumberFormat="1" applyFill="1" applyBorder="1" applyAlignment="1">
      <alignment horizontal="left" vertical="top"/>
    </xf>
    <xf numFmtId="166" fontId="0" fillId="7" borderId="48" xfId="0" applyNumberFormat="1" applyFill="1" applyBorder="1" applyAlignment="1">
      <alignment horizontal="left" vertical="top"/>
    </xf>
    <xf numFmtId="166" fontId="0" fillId="7" borderId="50" xfId="0" applyNumberFormat="1" applyFill="1" applyBorder="1" applyAlignment="1">
      <alignment horizontal="left" vertical="top"/>
    </xf>
    <xf numFmtId="166" fontId="0" fillId="7" borderId="51" xfId="0" applyNumberFormat="1" applyFill="1" applyBorder="1" applyAlignment="1">
      <alignment horizontal="left" vertical="top"/>
    </xf>
    <xf numFmtId="166" fontId="0" fillId="7" borderId="48" xfId="0" quotePrefix="1" applyNumberFormat="1" applyFill="1" applyBorder="1" applyAlignment="1">
      <alignment horizontal="left" vertical="top"/>
    </xf>
    <xf numFmtId="166" fontId="0" fillId="7" borderId="49" xfId="0" quotePrefix="1" applyNumberFormat="1" applyFill="1" applyBorder="1" applyAlignment="1">
      <alignment horizontal="center" vertical="top"/>
    </xf>
    <xf numFmtId="166" fontId="0" fillId="7" borderId="48" xfId="0" applyNumberFormat="1" applyFill="1" applyBorder="1" applyAlignment="1">
      <alignment horizontal="center" vertical="top"/>
    </xf>
    <xf numFmtId="166" fontId="0" fillId="7" borderId="50" xfId="0" applyNumberFormat="1" applyFill="1" applyBorder="1" applyAlignment="1">
      <alignment horizontal="center" vertical="top"/>
    </xf>
    <xf numFmtId="166" fontId="0" fillId="7" borderId="51" xfId="0" applyNumberFormat="1" applyFill="1" applyBorder="1" applyAlignment="1">
      <alignment horizontal="center" vertical="top"/>
    </xf>
    <xf numFmtId="166" fontId="0" fillId="7" borderId="48" xfId="0" quotePrefix="1" applyNumberFormat="1" applyFill="1" applyBorder="1" applyAlignment="1">
      <alignment horizontal="center" vertical="top"/>
    </xf>
    <xf numFmtId="0" fontId="0" fillId="7" borderId="16" xfId="0" quotePrefix="1" applyFill="1" applyBorder="1" applyAlignment="1">
      <alignment horizontal="center" vertical="center"/>
    </xf>
    <xf numFmtId="166" fontId="0" fillId="7" borderId="55" xfId="0" applyNumberFormat="1" applyFill="1" applyBorder="1" applyAlignment="1">
      <alignment horizontal="center" vertical="center"/>
    </xf>
    <xf numFmtId="166" fontId="0" fillId="7" borderId="17" xfId="0" applyNumberFormat="1" applyFill="1" applyBorder="1" applyAlignment="1">
      <alignment horizontal="center" vertical="center"/>
    </xf>
    <xf numFmtId="166" fontId="0" fillId="7" borderId="16" xfId="0" quotePrefix="1" applyNumberFormat="1" applyFill="1" applyBorder="1" applyAlignment="1">
      <alignment horizontal="center" vertical="center"/>
    </xf>
    <xf numFmtId="166" fontId="0" fillId="7" borderId="42" xfId="0" applyNumberFormat="1" applyFill="1" applyBorder="1" applyAlignment="1">
      <alignment horizontal="center" vertical="center"/>
    </xf>
    <xf numFmtId="166" fontId="0" fillId="7" borderId="39" xfId="0" applyNumberFormat="1" applyFill="1" applyBorder="1" applyAlignment="1">
      <alignment horizontal="center" vertical="center"/>
    </xf>
    <xf numFmtId="166" fontId="0" fillId="7" borderId="43" xfId="0" applyNumberFormat="1" applyFill="1" applyBorder="1" applyAlignment="1">
      <alignment horizontal="center" vertical="center"/>
    </xf>
    <xf numFmtId="166" fontId="0" fillId="7" borderId="65" xfId="0" applyNumberFormat="1" applyFill="1" applyBorder="1" applyAlignment="1">
      <alignment horizontal="center" vertical="center"/>
    </xf>
    <xf numFmtId="0" fontId="0" fillId="7" borderId="49" xfId="0" quotePrefix="1" applyNumberFormat="1" applyFill="1" applyBorder="1" applyAlignment="1">
      <alignment horizontal="center" vertical="center"/>
    </xf>
    <xf numFmtId="166" fontId="0" fillId="7" borderId="50" xfId="0" applyNumberFormat="1" applyFill="1" applyBorder="1" applyAlignment="1">
      <alignment horizontal="center" vertical="center"/>
    </xf>
    <xf numFmtId="166" fontId="0" fillId="7" borderId="51" xfId="0" applyNumberFormat="1" applyFill="1" applyBorder="1" applyAlignment="1">
      <alignment horizontal="center" vertical="center"/>
    </xf>
    <xf numFmtId="0" fontId="19" fillId="7" borderId="22"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1" fillId="0" borderId="26" xfId="0" applyFont="1" applyBorder="1" applyAlignment="1">
      <alignment horizontal="left" vertical="top" wrapText="1"/>
    </xf>
    <xf numFmtId="0" fontId="11" fillId="0" borderId="25" xfId="0" applyFont="1" applyBorder="1" applyAlignment="1">
      <alignment horizontal="left" vertical="top" wrapText="1"/>
    </xf>
    <xf numFmtId="0" fontId="16" fillId="0" borderId="26" xfId="0" applyFont="1" applyBorder="1" applyAlignment="1">
      <alignment horizontal="left" vertical="top" wrapText="1"/>
    </xf>
    <xf numFmtId="0" fontId="16" fillId="0" borderId="25" xfId="0" applyFont="1" applyBorder="1" applyAlignment="1">
      <alignment horizontal="left" vertical="top" wrapText="1"/>
    </xf>
    <xf numFmtId="0" fontId="11" fillId="0" borderId="22" xfId="0" applyFont="1" applyBorder="1" applyAlignment="1">
      <alignment horizontal="center" vertical="top" wrapText="1"/>
    </xf>
    <xf numFmtId="0" fontId="11" fillId="0" borderId="52" xfId="0" applyFont="1" applyBorder="1" applyAlignment="1">
      <alignment horizontal="center" vertical="top" wrapText="1"/>
    </xf>
    <xf numFmtId="0" fontId="1" fillId="0" borderId="63" xfId="0" applyFont="1" applyBorder="1" applyAlignment="1">
      <alignment horizontal="center" vertical="top"/>
    </xf>
    <xf numFmtId="0" fontId="1" fillId="0" borderId="66" xfId="0" applyFont="1" applyBorder="1" applyAlignment="1">
      <alignment horizontal="center" vertical="top"/>
    </xf>
    <xf numFmtId="0" fontId="0" fillId="7" borderId="44" xfId="0" quotePrefix="1" applyNumberFormat="1" applyFill="1" applyBorder="1" applyAlignment="1">
      <alignment horizontal="center" vertical="center"/>
    </xf>
    <xf numFmtId="166" fontId="0" fillId="7" borderId="4" xfId="0" applyNumberFormat="1" applyFill="1" applyBorder="1" applyAlignment="1">
      <alignment horizontal="center" vertical="center"/>
    </xf>
    <xf numFmtId="166" fontId="0" fillId="7" borderId="15" xfId="0" applyNumberFormat="1" applyFill="1" applyBorder="1" applyAlignment="1">
      <alignment horizontal="center" vertical="center"/>
    </xf>
    <xf numFmtId="0" fontId="19" fillId="2" borderId="26" xfId="0" applyFont="1" applyFill="1" applyBorder="1" applyAlignment="1">
      <alignment horizontal="left" vertical="top" wrapText="1"/>
    </xf>
    <xf numFmtId="0" fontId="19" fillId="2" borderId="70" xfId="0" applyFont="1" applyFill="1" applyBorder="1" applyAlignment="1">
      <alignment horizontal="left" vertical="top" wrapText="1"/>
    </xf>
    <xf numFmtId="0" fontId="13" fillId="0" borderId="31" xfId="0" applyFont="1" applyBorder="1" applyAlignment="1">
      <alignment horizontal="center" vertical="top" wrapText="1"/>
    </xf>
    <xf numFmtId="0" fontId="13" fillId="0" borderId="4" xfId="0" applyFont="1" applyBorder="1" applyAlignment="1">
      <alignment horizontal="center" vertical="top" wrapText="1"/>
    </xf>
    <xf numFmtId="0" fontId="13" fillId="0" borderId="27" xfId="0" applyFont="1" applyBorder="1" applyAlignment="1">
      <alignment horizontal="center" vertical="top"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3" fillId="0" borderId="3" xfId="0" applyFont="1" applyBorder="1" applyAlignment="1">
      <alignment horizontal="left" vertical="top" wrapText="1"/>
    </xf>
    <xf numFmtId="0" fontId="2" fillId="2" borderId="0" xfId="0" applyFont="1" applyFill="1" applyBorder="1" applyAlignment="1">
      <alignment horizontal="left" vertical="center"/>
    </xf>
  </cellXfs>
  <cellStyles count="6">
    <cellStyle name="Comma" xfId="5" builtinId="3"/>
    <cellStyle name="Comma 2" xfId="3"/>
    <cellStyle name="Currency" xfId="4" builtinId="4"/>
    <cellStyle name="Currency 2" xfId="2"/>
    <cellStyle name="Normal" xfId="0" builtinId="0"/>
    <cellStyle name="Note" xfId="1" builtinId="10"/>
  </cellStyles>
  <dxfs count="0"/>
  <tableStyles count="0" defaultTableStyle="TableStyleMedium2" defaultPivotStyle="PivotStyleLight16"/>
  <colors>
    <mruColors>
      <color rgb="FFCD2026"/>
      <color rgb="FF003366"/>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overlay val="0"/>
      <c:spPr>
        <a:noFill/>
        <a:ln>
          <a:noFill/>
        </a:ln>
        <a:effectLst/>
      </c:spPr>
    </c:title>
    <c:autoTitleDeleted val="0"/>
    <c:plotArea>
      <c:layout/>
      <c:scatterChart>
        <c:scatterStyle val="lineMarker"/>
        <c:varyColors val="0"/>
        <c:ser>
          <c:idx val="0"/>
          <c:order val="0"/>
          <c:spPr>
            <a:ln w="25400">
              <a:noFill/>
            </a:ln>
          </c:spP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7"/>
              <c:pt idx="0">
                <c:v>150</c:v>
              </c:pt>
              <c:pt idx="1">
                <c:v>135</c:v>
              </c:pt>
              <c:pt idx="2">
                <c:v>120</c:v>
              </c:pt>
              <c:pt idx="3">
                <c:v>105</c:v>
              </c:pt>
              <c:pt idx="4">
                <c:v>90</c:v>
              </c:pt>
              <c:pt idx="5">
                <c:v>82.5</c:v>
              </c:pt>
              <c:pt idx="6">
                <c:v>75</c:v>
              </c:pt>
            </c:numLit>
          </c:xVal>
          <c:yVal>
            <c:numLit>
              <c:formatCode>General</c:formatCode>
              <c:ptCount val="7"/>
              <c:pt idx="0">
                <c:v>1352.25</c:v>
              </c:pt>
              <c:pt idx="1">
                <c:v>1241.19</c:v>
              </c:pt>
              <c:pt idx="2">
                <c:v>1141.6799999999998</c:v>
              </c:pt>
              <c:pt idx="3">
                <c:v>1050.21</c:v>
              </c:pt>
              <c:pt idx="4">
                <c:v>955.62</c:v>
              </c:pt>
              <c:pt idx="5">
                <c:v>908.73750000000007</c:v>
              </c:pt>
              <c:pt idx="6">
                <c:v>856.53562499999998</c:v>
              </c:pt>
            </c:numLit>
          </c:yVal>
          <c:smooth val="0"/>
          <c:extLst>
            <c:ext xmlns:c16="http://schemas.microsoft.com/office/drawing/2014/chart" uri="{C3380CC4-5D6E-409C-BE32-E72D297353CC}">
              <c16:uniqueId val="{00000001-7B66-4C7C-A7BF-9A0716CE285C}"/>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19</xdr:row>
      <xdr:rowOff>304800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3E5364E-0C26-4240-AC76-32E0164F210A}"/>
            </a:ext>
          </a:extLst>
        </xdr:cNvPr>
        <xdr:cNvSpPr>
          <a:spLocks noChangeAspect="1" noChangeArrowheads="1"/>
        </xdr:cNvSpPr>
      </xdr:nvSpPr>
      <xdr:spPr bwMode="auto">
        <a:xfrm>
          <a:off x="20878800" y="58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6C77B18-5CA1-4F1F-8B8B-03C79CB2B5FC}"/>
            </a:ext>
          </a:extLst>
        </xdr:cNvPr>
        <xdr:cNvSpPr>
          <a:spLocks noChangeAspect="1" noChangeArrowheads="1"/>
        </xdr:cNvSpPr>
      </xdr:nvSpPr>
      <xdr:spPr bwMode="auto">
        <a:xfrm>
          <a:off x="20878800" y="585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5E0C171-EFC0-4075-9927-C42ACBBBDAFC}"/>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AE7233A-C41A-4E16-8DE8-DAFE7CB801F4}"/>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1EA9012-5D5F-46FA-AB61-7D6C577D09BC}"/>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9C4DA77-C7B3-4C2B-A869-44BA231BF18B}"/>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66634D7-2FBE-428F-BB66-F20F4C5297A9}"/>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50C7E3C-BF14-430A-AE1C-0F5656D1BB6D}"/>
            </a:ext>
          </a:extLst>
        </xdr:cNvPr>
        <xdr:cNvSpPr>
          <a:spLocks noChangeAspect="1" noChangeArrowheads="1"/>
        </xdr:cNvSpPr>
      </xdr:nvSpPr>
      <xdr:spPr bwMode="auto">
        <a:xfrm>
          <a:off x="20891500" y="827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287734</xdr:colOff>
      <xdr:row>12</xdr:row>
      <xdr:rowOff>188515</xdr:rowOff>
    </xdr:from>
    <xdr:to>
      <xdr:col>29</xdr:col>
      <xdr:colOff>508077</xdr:colOff>
      <xdr:row>22</xdr:row>
      <xdr:rowOff>229704</xdr:rowOff>
    </xdr:to>
    <xdr:graphicFrame macro="">
      <xdr:nvGraphicFramePr>
        <xdr:cNvPr id="10" name="Chart 9" descr="This graph shows coorelation between Heat Input and MW" title="Heat Input Curve">
          <a:extLst>
            <a:ext uri="{FF2B5EF4-FFF2-40B4-BE49-F238E27FC236}">
              <a16:creationId xmlns:a16="http://schemas.microsoft.com/office/drawing/2014/main" id="{12C2418C-BFDB-460B-99D0-6D4CCEF5A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353238</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531FEEF-50CB-427E-80E3-4D0ED2A49F6D}"/>
            </a:ext>
          </a:extLst>
        </xdr:cNvPr>
        <xdr:cNvSpPr>
          <a:spLocks noChangeAspect="1" noChangeArrowheads="1"/>
        </xdr:cNvSpPr>
      </xdr:nvSpPr>
      <xdr:spPr bwMode="auto">
        <a:xfrm>
          <a:off x="25863550" y="693420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353238</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352DA2B-C304-4FA8-B7F3-A75E3CE1CBA6}"/>
            </a:ext>
          </a:extLst>
        </xdr:cNvPr>
        <xdr:cNvSpPr>
          <a:spLocks noChangeAspect="1" noChangeArrowheads="1"/>
        </xdr:cNvSpPr>
      </xdr:nvSpPr>
      <xdr:spPr bwMode="auto">
        <a:xfrm>
          <a:off x="25260300" y="693420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353238</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4391465-62F2-4A12-B7F9-82B60EFC8958}"/>
            </a:ext>
          </a:extLst>
        </xdr:cNvPr>
        <xdr:cNvSpPr>
          <a:spLocks noChangeAspect="1" noChangeArrowheads="1"/>
        </xdr:cNvSpPr>
      </xdr:nvSpPr>
      <xdr:spPr bwMode="auto">
        <a:xfrm>
          <a:off x="26485850" y="692785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353238</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CC2B0A5-0602-432A-8CC5-F765E2B92E93}"/>
            </a:ext>
          </a:extLst>
        </xdr:cNvPr>
        <xdr:cNvSpPr>
          <a:spLocks noChangeAspect="1" noChangeArrowheads="1"/>
        </xdr:cNvSpPr>
      </xdr:nvSpPr>
      <xdr:spPr bwMode="auto">
        <a:xfrm>
          <a:off x="25882600" y="6927850"/>
          <a:ext cx="304800" cy="9056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302578</xdr:colOff>
      <xdr:row>6</xdr:row>
      <xdr:rowOff>144945</xdr:rowOff>
    </xdr:from>
    <xdr:to>
      <xdr:col>4</xdr:col>
      <xdr:colOff>6105480</xdr:colOff>
      <xdr:row>6</xdr:row>
      <xdr:rowOff>1785937</xdr:rowOff>
    </xdr:to>
    <xdr:pic>
      <xdr:nvPicPr>
        <xdr:cNvPr id="2" name="Picture 2" descr="An equation that determines energy reference level using incremental heat rate, total fuel related costs, performance factor, emission costs, and operating and maintenance costs." title="Energy Reference Level">
          <a:extLst>
            <a:ext uri="{FF2B5EF4-FFF2-40B4-BE49-F238E27FC236}">
              <a16:creationId xmlns:a16="http://schemas.microsoft.com/office/drawing/2014/main" id="{C26D5C1C-101A-48A5-A739-A7F4C08B6C5F}"/>
            </a:ext>
          </a:extLst>
        </xdr:cNvPr>
        <xdr:cNvPicPr>
          <a:picLocks noChangeAspect="1"/>
        </xdr:cNvPicPr>
      </xdr:nvPicPr>
      <xdr:blipFill>
        <a:blip xmlns:r="http://schemas.openxmlformats.org/officeDocument/2006/relationships" r:embed="rId1"/>
        <a:stretch>
          <a:fillRect/>
        </a:stretch>
      </xdr:blipFill>
      <xdr:spPr>
        <a:xfrm>
          <a:off x="6119178" y="1179995"/>
          <a:ext cx="5802902" cy="1640992"/>
        </a:xfrm>
        <a:prstGeom prst="rect">
          <a:avLst/>
        </a:prstGeom>
      </xdr:spPr>
    </xdr:pic>
    <xdr:clientData/>
  </xdr:twoCellAnchor>
  <xdr:twoCellAnchor>
    <xdr:from>
      <xdr:col>4</xdr:col>
      <xdr:colOff>201331</xdr:colOff>
      <xdr:row>7</xdr:row>
      <xdr:rowOff>329042</xdr:rowOff>
    </xdr:from>
    <xdr:to>
      <xdr:col>4</xdr:col>
      <xdr:colOff>6563543</xdr:colOff>
      <xdr:row>8</xdr:row>
      <xdr:rowOff>520450</xdr:rowOff>
    </xdr:to>
    <xdr:pic>
      <xdr:nvPicPr>
        <xdr:cNvPr id="6" name="Picture 3" descr="An equation that determines speed no load reference level using speed no load heat consumption, total fuel related costs, performance factor, emissions costs, and operating and maintenance costs." title="Speed No Load Reference Level">
          <a:extLst>
            <a:ext uri="{FF2B5EF4-FFF2-40B4-BE49-F238E27FC236}">
              <a16:creationId xmlns:a16="http://schemas.microsoft.com/office/drawing/2014/main" id="{8CAB2562-DFA6-457A-9C3A-71A1B44798EC}"/>
            </a:ext>
          </a:extLst>
        </xdr:cNvPr>
        <xdr:cNvPicPr>
          <a:picLocks noChangeAspect="1"/>
        </xdr:cNvPicPr>
      </xdr:nvPicPr>
      <xdr:blipFill rotWithShape="1">
        <a:blip xmlns:r="http://schemas.openxmlformats.org/officeDocument/2006/relationships" r:embed="rId2"/>
        <a:srcRect b="20861"/>
        <a:stretch/>
      </xdr:blipFill>
      <xdr:spPr>
        <a:xfrm>
          <a:off x="6227481" y="3992992"/>
          <a:ext cx="6362212" cy="1169308"/>
        </a:xfrm>
        <a:prstGeom prst="rect">
          <a:avLst/>
        </a:prstGeom>
      </xdr:spPr>
    </xdr:pic>
    <xdr:clientData/>
  </xdr:twoCellAnchor>
  <xdr:twoCellAnchor>
    <xdr:from>
      <xdr:col>4</xdr:col>
      <xdr:colOff>143303</xdr:colOff>
      <xdr:row>9</xdr:row>
      <xdr:rowOff>161711</xdr:rowOff>
    </xdr:from>
    <xdr:to>
      <xdr:col>4</xdr:col>
      <xdr:colOff>5041875</xdr:colOff>
      <xdr:row>12</xdr:row>
      <xdr:rowOff>53217</xdr:rowOff>
    </xdr:to>
    <xdr:pic>
      <xdr:nvPicPr>
        <xdr:cNvPr id="7" name="Picture 6" descr="An equation that determines start-up reference level using start fuel consumed, total fuel related cost, performance factor, start-up station service quantity, station service price, start-up emissions costs, and operating and maintenance costs." title="Start-up Reference Level">
          <a:extLst>
            <a:ext uri="{FF2B5EF4-FFF2-40B4-BE49-F238E27FC236}">
              <a16:creationId xmlns:a16="http://schemas.microsoft.com/office/drawing/2014/main" id="{1D0303AD-053D-48E0-85BC-25853C67804F}"/>
            </a:ext>
          </a:extLst>
        </xdr:cNvPr>
        <xdr:cNvPicPr>
          <a:picLocks noChangeAspect="1"/>
        </xdr:cNvPicPr>
      </xdr:nvPicPr>
      <xdr:blipFill>
        <a:blip xmlns:r="http://schemas.openxmlformats.org/officeDocument/2006/relationships" r:embed="rId3"/>
        <a:stretch>
          <a:fillRect/>
        </a:stretch>
      </xdr:blipFill>
      <xdr:spPr>
        <a:xfrm>
          <a:off x="6169453" y="5870361"/>
          <a:ext cx="4898572" cy="21267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96612</xdr:colOff>
      <xdr:row>3</xdr:row>
      <xdr:rowOff>154486</xdr:rowOff>
    </xdr:from>
    <xdr:to>
      <xdr:col>4</xdr:col>
      <xdr:colOff>5046889</xdr:colOff>
      <xdr:row>6</xdr:row>
      <xdr:rowOff>462643</xdr:rowOff>
    </xdr:to>
    <xdr:pic>
      <xdr:nvPicPr>
        <xdr:cNvPr id="2" name="Picture 2" descr="An equation that determines energy reference level using incremental heat rate, total fuel related costs, performance factor, emission costs, and operating and maintenance costs." title="Energy Reference Level">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029326" y="1433557"/>
          <a:ext cx="4950277" cy="1451157"/>
        </a:xfrm>
        <a:prstGeom prst="rect">
          <a:avLst/>
        </a:prstGeom>
      </xdr:spPr>
    </xdr:pic>
    <xdr:clientData/>
  </xdr:twoCellAnchor>
  <xdr:twoCellAnchor>
    <xdr:from>
      <xdr:col>4</xdr:col>
      <xdr:colOff>106915</xdr:colOff>
      <xdr:row>7</xdr:row>
      <xdr:rowOff>352425</xdr:rowOff>
    </xdr:from>
    <xdr:to>
      <xdr:col>4</xdr:col>
      <xdr:colOff>5079547</xdr:colOff>
      <xdr:row>8</xdr:row>
      <xdr:rowOff>1006928</xdr:rowOff>
    </xdr:to>
    <xdr:pic>
      <xdr:nvPicPr>
        <xdr:cNvPr id="3" name="Picture 3" descr="An equation that determines speed no load reference level using speed no load heat consumption, total fuel related costs, performance factor, emissions costs, and operating and maintenance costs." title="Speed No Load Reference Level">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b="20861"/>
        <a:stretch/>
      </xdr:blipFill>
      <xdr:spPr>
        <a:xfrm>
          <a:off x="6039629" y="3414032"/>
          <a:ext cx="4972632" cy="1470932"/>
        </a:xfrm>
        <a:prstGeom prst="rect">
          <a:avLst/>
        </a:prstGeom>
      </xdr:spPr>
    </xdr:pic>
    <xdr:clientData/>
  </xdr:twoCellAnchor>
  <xdr:twoCellAnchor editAs="oneCell">
    <xdr:from>
      <xdr:col>4</xdr:col>
      <xdr:colOff>156334</xdr:colOff>
      <xdr:row>9</xdr:row>
      <xdr:rowOff>236408</xdr:rowOff>
    </xdr:from>
    <xdr:to>
      <xdr:col>4</xdr:col>
      <xdr:colOff>4674777</xdr:colOff>
      <xdr:row>14</xdr:row>
      <xdr:rowOff>95250</xdr:rowOff>
    </xdr:to>
    <xdr:pic>
      <xdr:nvPicPr>
        <xdr:cNvPr id="5" name="Picture 4" descr="An equation that determines start-up offer reference level using start fuel consumed, total fuel related cost, performance factor, start-up station service quantity, station service price, start-up emissions costs, oeprating and maintenance costs, and start-up offer escalation factor" title="Start-up Offer Reference Level">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6089048" y="5488765"/>
          <a:ext cx="4524793" cy="27435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to be deleted)"/>
      <sheetName val="Introduction"/>
      <sheetName val="CostComponents_CT"/>
      <sheetName val="Defn of CostComponents_CT"/>
      <sheetName va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Supporting Documentation List"/>
      <sheetName val="ReferenceLevelCostComponents_CT"/>
      <sheetName val="ReferenceLevelCostComponents_ST"/>
      <sheetName val="Reference Quantity"/>
    </sheetNames>
    <sheetDataSet>
      <sheetData sheetId="0"/>
      <sheetData sheetId="1"/>
      <sheetData sheetId="2"/>
      <sheetData sheetId="3"/>
      <sheetData sheetId="4"/>
      <sheetData sheetId="5"/>
      <sheetData sheetId="6">
        <row r="14">
          <cell r="E14">
            <v>3.25</v>
          </cell>
        </row>
        <row r="15">
          <cell r="E15">
            <v>30</v>
          </cell>
        </row>
        <row r="16">
          <cell r="E16">
            <v>125</v>
          </cell>
        </row>
      </sheetData>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90" zoomScaleNormal="90" workbookViewId="0">
      <selection activeCell="A5" sqref="A5:H6"/>
    </sheetView>
  </sheetViews>
  <sheetFormatPr defaultRowHeight="14.4"/>
  <cols>
    <col min="1" max="1" width="24.88671875" customWidth="1"/>
    <col min="2" max="2" width="40.109375" customWidth="1"/>
    <col min="3" max="3" width="28.33203125" customWidth="1"/>
    <col min="4" max="4" width="33.109375" customWidth="1"/>
    <col min="5" max="5" width="42.88671875" bestFit="1" customWidth="1"/>
    <col min="6" max="6" width="16.88671875" customWidth="1"/>
    <col min="8" max="8" width="20.6640625" customWidth="1"/>
  </cols>
  <sheetData>
    <row r="1" spans="1:8" s="70" customFormat="1" ht="18">
      <c r="A1" s="318" t="s">
        <v>421</v>
      </c>
      <c r="B1" s="318"/>
      <c r="C1" s="318"/>
      <c r="D1" s="318"/>
      <c r="E1" s="318"/>
      <c r="F1" s="318"/>
      <c r="G1" s="318"/>
      <c r="H1" s="318"/>
    </row>
    <row r="2" spans="1:8" s="160" customFormat="1" ht="69.599999999999994" customHeight="1">
      <c r="A2" s="319" t="s">
        <v>428</v>
      </c>
      <c r="B2" s="320"/>
      <c r="C2" s="320"/>
      <c r="D2" s="320"/>
      <c r="E2" s="320"/>
      <c r="F2" s="320"/>
      <c r="G2" s="320"/>
      <c r="H2" s="321"/>
    </row>
    <row r="3" spans="1:8" s="27" customFormat="1" ht="15" customHeight="1">
      <c r="A3" s="330" t="s">
        <v>422</v>
      </c>
      <c r="B3" s="331"/>
      <c r="C3" s="331"/>
      <c r="D3" s="331"/>
      <c r="E3" s="331"/>
      <c r="F3" s="331"/>
      <c r="G3" s="331"/>
      <c r="H3" s="332"/>
    </row>
    <row r="4" spans="1:8" s="27" customFormat="1" ht="102" customHeight="1">
      <c r="A4" s="333"/>
      <c r="B4" s="334"/>
      <c r="C4" s="334"/>
      <c r="D4" s="334"/>
      <c r="E4" s="334"/>
      <c r="F4" s="334"/>
      <c r="G4" s="334"/>
      <c r="H4" s="335"/>
    </row>
    <row r="5" spans="1:8" ht="77.25" customHeight="1">
      <c r="A5" s="324" t="s">
        <v>646</v>
      </c>
      <c r="B5" s="325"/>
      <c r="C5" s="325"/>
      <c r="D5" s="325"/>
      <c r="E5" s="325"/>
      <c r="F5" s="325"/>
      <c r="G5" s="325"/>
      <c r="H5" s="326"/>
    </row>
    <row r="6" spans="1:8" ht="196.95" customHeight="1">
      <c r="A6" s="327"/>
      <c r="B6" s="328"/>
      <c r="C6" s="328"/>
      <c r="D6" s="328"/>
      <c r="E6" s="328"/>
      <c r="F6" s="328"/>
      <c r="G6" s="328"/>
      <c r="H6" s="329"/>
    </row>
    <row r="7" spans="1:8" ht="15" thickBot="1">
      <c r="A7" s="70"/>
      <c r="B7" s="70"/>
      <c r="C7" s="70"/>
      <c r="D7" s="70"/>
      <c r="E7" s="70"/>
      <c r="F7" s="70"/>
      <c r="G7" s="70"/>
      <c r="H7" s="70"/>
    </row>
    <row r="8" spans="1:8">
      <c r="A8" s="11"/>
      <c r="B8" s="322" t="s">
        <v>0</v>
      </c>
      <c r="C8" s="323"/>
      <c r="D8" s="7"/>
      <c r="E8" s="322" t="s">
        <v>1</v>
      </c>
      <c r="F8" s="323"/>
      <c r="G8" s="7"/>
      <c r="H8" s="5"/>
    </row>
    <row r="9" spans="1:8">
      <c r="A9" s="10"/>
      <c r="B9" s="12" t="s">
        <v>2</v>
      </c>
      <c r="C9" s="57" t="s">
        <v>589</v>
      </c>
      <c r="D9" s="8"/>
      <c r="E9" s="12" t="s">
        <v>2</v>
      </c>
      <c r="F9" s="57" t="s">
        <v>590</v>
      </c>
      <c r="G9" s="8"/>
      <c r="H9" s="4"/>
    </row>
    <row r="10" spans="1:8">
      <c r="A10" s="10"/>
      <c r="B10" s="12" t="s">
        <v>3</v>
      </c>
      <c r="C10" s="281">
        <v>123456</v>
      </c>
      <c r="D10" s="8"/>
      <c r="E10" s="12" t="s">
        <v>3</v>
      </c>
      <c r="F10" s="281">
        <v>123455</v>
      </c>
      <c r="G10" s="8"/>
      <c r="H10" s="4"/>
    </row>
    <row r="11" spans="1:8">
      <c r="A11" s="10"/>
      <c r="B11" s="12" t="s">
        <v>4</v>
      </c>
      <c r="C11" s="57" t="s">
        <v>586</v>
      </c>
      <c r="D11" s="8"/>
      <c r="E11" s="12" t="s">
        <v>4</v>
      </c>
      <c r="F11" s="57" t="s">
        <v>586</v>
      </c>
      <c r="G11" s="8"/>
      <c r="H11" s="70"/>
    </row>
    <row r="12" spans="1:8" ht="28.8">
      <c r="A12" s="10"/>
      <c r="B12" s="162" t="s">
        <v>423</v>
      </c>
      <c r="C12" s="282">
        <v>44312</v>
      </c>
      <c r="D12" s="9"/>
      <c r="E12" s="162" t="s">
        <v>423</v>
      </c>
      <c r="F12" s="282">
        <v>44312</v>
      </c>
      <c r="G12" s="8"/>
      <c r="H12" s="70"/>
    </row>
    <row r="13" spans="1:8" ht="29.4" thickBot="1">
      <c r="A13" s="70"/>
      <c r="B13" s="163" t="s">
        <v>424</v>
      </c>
      <c r="C13" s="283">
        <v>45260</v>
      </c>
      <c r="D13" s="70"/>
      <c r="E13" s="163" t="s">
        <v>424</v>
      </c>
      <c r="F13" s="283">
        <v>45260</v>
      </c>
      <c r="G13" s="70"/>
      <c r="H13" s="70"/>
    </row>
    <row r="16" spans="1:8" ht="15" thickBot="1">
      <c r="A16" s="70"/>
      <c r="B16" s="70"/>
      <c r="C16" s="70"/>
      <c r="D16" s="70"/>
      <c r="E16" s="70"/>
      <c r="F16" s="70"/>
      <c r="G16" s="70"/>
      <c r="H16" s="70"/>
    </row>
    <row r="17" spans="1:8">
      <c r="A17" s="70"/>
      <c r="B17" s="322" t="s">
        <v>6</v>
      </c>
      <c r="C17" s="323"/>
      <c r="D17" s="70"/>
      <c r="E17" s="322" t="s">
        <v>7</v>
      </c>
      <c r="F17" s="323"/>
      <c r="G17" s="70"/>
      <c r="H17" s="70"/>
    </row>
    <row r="18" spans="1:8">
      <c r="B18" s="12" t="s">
        <v>2</v>
      </c>
      <c r="C18" s="57" t="s">
        <v>588</v>
      </c>
      <c r="D18" s="70"/>
      <c r="E18" s="12" t="s">
        <v>2</v>
      </c>
      <c r="F18" s="57"/>
    </row>
    <row r="19" spans="1:8">
      <c r="B19" s="12" t="s">
        <v>3</v>
      </c>
      <c r="C19" s="281">
        <v>123454</v>
      </c>
      <c r="D19" s="70"/>
      <c r="E19" s="12" t="s">
        <v>3</v>
      </c>
      <c r="F19" s="57"/>
    </row>
    <row r="20" spans="1:8">
      <c r="B20" s="12" t="s">
        <v>4</v>
      </c>
      <c r="C20" s="57" t="s">
        <v>587</v>
      </c>
      <c r="D20" s="70"/>
      <c r="E20" s="12" t="s">
        <v>4</v>
      </c>
      <c r="F20" s="57"/>
    </row>
    <row r="21" spans="1:8" ht="28.8">
      <c r="B21" s="162" t="s">
        <v>423</v>
      </c>
      <c r="C21" s="282">
        <v>44312</v>
      </c>
      <c r="D21" s="70"/>
      <c r="E21" s="162" t="s">
        <v>423</v>
      </c>
      <c r="F21" s="57" t="s">
        <v>5</v>
      </c>
    </row>
    <row r="22" spans="1:8" ht="29.4" thickBot="1">
      <c r="B22" s="163" t="s">
        <v>424</v>
      </c>
      <c r="C22" s="283">
        <v>45260</v>
      </c>
      <c r="D22" s="70"/>
      <c r="E22" s="163" t="s">
        <v>424</v>
      </c>
      <c r="F22" s="63" t="s">
        <v>5</v>
      </c>
    </row>
    <row r="25" spans="1:8">
      <c r="A25" s="150" t="s">
        <v>389</v>
      </c>
      <c r="B25" s="150"/>
      <c r="C25" s="150"/>
      <c r="D25" s="150"/>
    </row>
    <row r="26" spans="1:8" ht="15" thickBot="1">
      <c r="A26" s="150"/>
      <c r="B26" s="150"/>
      <c r="C26" s="150"/>
      <c r="D26" s="150"/>
    </row>
    <row r="27" spans="1:8">
      <c r="A27" s="151" t="s">
        <v>390</v>
      </c>
      <c r="B27" s="152" t="s">
        <v>391</v>
      </c>
      <c r="C27" s="152" t="s">
        <v>142</v>
      </c>
      <c r="D27" s="153" t="s">
        <v>392</v>
      </c>
    </row>
    <row r="28" spans="1:8" ht="57.6">
      <c r="A28" s="154" t="s">
        <v>393</v>
      </c>
      <c r="B28" s="155"/>
      <c r="C28" s="155" t="s">
        <v>394</v>
      </c>
      <c r="D28" s="156"/>
    </row>
    <row r="29" spans="1:8" ht="100.8">
      <c r="A29" s="154" t="s">
        <v>395</v>
      </c>
      <c r="B29" s="155"/>
      <c r="C29" s="155" t="s">
        <v>396</v>
      </c>
      <c r="D29" s="156"/>
    </row>
    <row r="30" spans="1:8" ht="100.8">
      <c r="A30" s="154" t="s">
        <v>397</v>
      </c>
      <c r="B30" s="155"/>
      <c r="C30" s="155" t="s">
        <v>398</v>
      </c>
      <c r="D30" s="156"/>
    </row>
    <row r="31" spans="1:8" ht="331.8" thickBot="1">
      <c r="A31" s="157" t="s">
        <v>399</v>
      </c>
      <c r="B31" s="158"/>
      <c r="C31" s="158" t="s">
        <v>400</v>
      </c>
      <c r="D31" s="159" t="s">
        <v>401</v>
      </c>
    </row>
  </sheetData>
  <mergeCells count="8">
    <mergeCell ref="A1:H1"/>
    <mergeCell ref="A2:H2"/>
    <mergeCell ref="B17:C17"/>
    <mergeCell ref="E17:F17"/>
    <mergeCell ref="B8:C8"/>
    <mergeCell ref="A5:H6"/>
    <mergeCell ref="A3:H4"/>
    <mergeCell ref="E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70" zoomScaleNormal="70" workbookViewId="0">
      <selection activeCell="G10" sqref="G10"/>
    </sheetView>
  </sheetViews>
  <sheetFormatPr defaultColWidth="9.109375" defaultRowHeight="14.4"/>
  <cols>
    <col min="1" max="1" width="3.109375" style="70" bestFit="1" customWidth="1"/>
    <col min="2" max="2" width="28.109375" style="70" customWidth="1"/>
    <col min="3" max="3" width="8.88671875" style="70" bestFit="1" customWidth="1"/>
    <col min="4" max="4" width="44.109375" style="70" customWidth="1"/>
    <col min="5" max="5" width="13.44140625" style="70" customWidth="1"/>
    <col min="6" max="6" width="14.33203125" style="70" customWidth="1"/>
    <col min="7" max="7" width="35" style="70" customWidth="1"/>
    <col min="8" max="8" width="9.33203125" style="70" bestFit="1" customWidth="1"/>
    <col min="9" max="9" width="14.33203125" style="70" bestFit="1" customWidth="1"/>
    <col min="10" max="10" width="12" style="70" customWidth="1"/>
    <col min="11" max="11" width="25.33203125" style="70" bestFit="1" customWidth="1"/>
    <col min="12" max="12" width="12" style="70" customWidth="1"/>
    <col min="13" max="13" width="51" style="70" bestFit="1" customWidth="1"/>
    <col min="14" max="15" width="9.109375" style="70"/>
    <col min="16" max="16" width="28.109375" style="70" bestFit="1" customWidth="1"/>
    <col min="17" max="16384" width="9.109375" style="70"/>
  </cols>
  <sheetData>
    <row r="1" spans="1:16" ht="56.4" customHeight="1">
      <c r="A1" s="14" t="s">
        <v>140</v>
      </c>
      <c r="B1" s="14" t="s">
        <v>305</v>
      </c>
      <c r="C1" s="14" t="s">
        <v>290</v>
      </c>
      <c r="D1" s="14" t="s">
        <v>142</v>
      </c>
      <c r="E1" s="14" t="s">
        <v>47</v>
      </c>
      <c r="F1" s="14" t="s">
        <v>48</v>
      </c>
      <c r="G1" s="14" t="s">
        <v>306</v>
      </c>
      <c r="J1" s="14" t="s">
        <v>140</v>
      </c>
      <c r="K1" s="14" t="s">
        <v>305</v>
      </c>
      <c r="L1" s="14" t="s">
        <v>290</v>
      </c>
      <c r="M1" s="14" t="s">
        <v>142</v>
      </c>
      <c r="N1" s="14" t="s">
        <v>47</v>
      </c>
      <c r="O1" s="14" t="s">
        <v>48</v>
      </c>
      <c r="P1" s="14" t="s">
        <v>306</v>
      </c>
    </row>
    <row r="2" spans="1:16" ht="39.6">
      <c r="A2" s="135">
        <v>1</v>
      </c>
      <c r="B2" s="15" t="s">
        <v>310</v>
      </c>
      <c r="C2" s="74" t="s">
        <v>311</v>
      </c>
      <c r="D2" s="135" t="s">
        <v>312</v>
      </c>
      <c r="E2" s="105" t="s">
        <v>169</v>
      </c>
      <c r="F2" s="105" t="s">
        <v>169</v>
      </c>
      <c r="G2" s="20" t="s">
        <v>308</v>
      </c>
      <c r="J2" s="601">
        <v>10</v>
      </c>
      <c r="K2" s="598" t="s">
        <v>330</v>
      </c>
      <c r="L2" s="599"/>
      <c r="M2" s="599"/>
      <c r="N2" s="599"/>
      <c r="O2" s="599"/>
      <c r="P2" s="600"/>
    </row>
    <row r="3" spans="1:16" ht="56.4" customHeight="1">
      <c r="A3" s="135">
        <v>2</v>
      </c>
      <c r="B3" s="15" t="s">
        <v>313</v>
      </c>
      <c r="C3" s="74" t="s">
        <v>311</v>
      </c>
      <c r="D3" s="135" t="s">
        <v>314</v>
      </c>
      <c r="E3" s="105" t="s">
        <v>169</v>
      </c>
      <c r="F3" s="105" t="s">
        <v>169</v>
      </c>
      <c r="G3" s="20" t="s">
        <v>308</v>
      </c>
      <c r="J3" s="601"/>
      <c r="K3" s="16" t="s">
        <v>331</v>
      </c>
      <c r="L3" s="74" t="s">
        <v>311</v>
      </c>
      <c r="M3" s="81" t="s">
        <v>332</v>
      </c>
      <c r="N3" s="106" t="s">
        <v>640</v>
      </c>
      <c r="O3" s="106" t="s">
        <v>640</v>
      </c>
      <c r="P3" s="20" t="s">
        <v>308</v>
      </c>
    </row>
    <row r="4" spans="1:16" ht="52.8">
      <c r="A4" s="135">
        <v>3</v>
      </c>
      <c r="B4" s="15" t="s">
        <v>315</v>
      </c>
      <c r="C4" s="74" t="s">
        <v>311</v>
      </c>
      <c r="D4" s="135" t="s">
        <v>316</v>
      </c>
      <c r="E4" s="105" t="s">
        <v>169</v>
      </c>
      <c r="F4" s="105" t="s">
        <v>169</v>
      </c>
      <c r="G4" s="20" t="s">
        <v>308</v>
      </c>
      <c r="J4" s="601"/>
      <c r="K4" s="16" t="s">
        <v>333</v>
      </c>
      <c r="L4" s="74" t="s">
        <v>132</v>
      </c>
      <c r="M4" s="81" t="s">
        <v>334</v>
      </c>
      <c r="N4" s="106"/>
      <c r="O4" s="106"/>
      <c r="P4" s="20" t="s">
        <v>308</v>
      </c>
    </row>
    <row r="5" spans="1:16" ht="79.2">
      <c r="A5" s="135">
        <v>4</v>
      </c>
      <c r="B5" s="15" t="s">
        <v>317</v>
      </c>
      <c r="C5" s="74" t="s">
        <v>31</v>
      </c>
      <c r="D5" s="135" t="s">
        <v>429</v>
      </c>
      <c r="E5" s="105">
        <v>37.5</v>
      </c>
      <c r="F5" s="105">
        <v>39.4</v>
      </c>
      <c r="G5" s="20" t="s">
        <v>308</v>
      </c>
      <c r="J5" s="601"/>
      <c r="K5" s="16" t="s">
        <v>335</v>
      </c>
      <c r="L5" s="74" t="s">
        <v>132</v>
      </c>
      <c r="M5" s="81" t="s">
        <v>336</v>
      </c>
      <c r="N5" s="106"/>
      <c r="O5" s="106"/>
      <c r="P5" s="20" t="s">
        <v>308</v>
      </c>
    </row>
    <row r="6" spans="1:16" ht="42" customHeight="1">
      <c r="A6" s="135">
        <v>5</v>
      </c>
      <c r="B6" s="15" t="s">
        <v>319</v>
      </c>
      <c r="C6" s="74" t="s">
        <v>311</v>
      </c>
      <c r="D6" s="135" t="s">
        <v>320</v>
      </c>
      <c r="E6" s="105" t="s">
        <v>169</v>
      </c>
      <c r="F6" s="105" t="s">
        <v>169</v>
      </c>
      <c r="G6" s="20" t="s">
        <v>321</v>
      </c>
      <c r="J6" s="601"/>
      <c r="K6" s="16" t="s">
        <v>337</v>
      </c>
      <c r="L6" s="74" t="s">
        <v>311</v>
      </c>
      <c r="M6" s="81" t="s">
        <v>338</v>
      </c>
      <c r="N6" s="106" t="s">
        <v>640</v>
      </c>
      <c r="O6" s="106" t="s">
        <v>640</v>
      </c>
      <c r="P6" s="20" t="s">
        <v>308</v>
      </c>
    </row>
    <row r="7" spans="1:16" ht="52.8">
      <c r="A7" s="135">
        <v>6</v>
      </c>
      <c r="B7" s="15" t="s">
        <v>322</v>
      </c>
      <c r="C7" s="74" t="s">
        <v>311</v>
      </c>
      <c r="D7" s="135" t="s">
        <v>320</v>
      </c>
      <c r="E7" s="148">
        <v>5</v>
      </c>
      <c r="F7" s="148">
        <v>5</v>
      </c>
      <c r="G7" s="20" t="s">
        <v>321</v>
      </c>
      <c r="J7" s="601"/>
      <c r="K7" s="16" t="s">
        <v>339</v>
      </c>
      <c r="L7" s="74" t="s">
        <v>132</v>
      </c>
      <c r="M7" s="81" t="s">
        <v>340</v>
      </c>
      <c r="N7" s="106"/>
      <c r="O7" s="106"/>
      <c r="P7" s="20" t="s">
        <v>308</v>
      </c>
    </row>
    <row r="8" spans="1:16" ht="52.8">
      <c r="A8" s="135">
        <v>7</v>
      </c>
      <c r="B8" s="15" t="s">
        <v>325</v>
      </c>
      <c r="C8" s="74" t="s">
        <v>311</v>
      </c>
      <c r="D8" s="135" t="s">
        <v>320</v>
      </c>
      <c r="E8" s="148">
        <v>12</v>
      </c>
      <c r="F8" s="148">
        <v>12</v>
      </c>
      <c r="G8" s="20" t="s">
        <v>321</v>
      </c>
      <c r="J8" s="601"/>
      <c r="K8" s="16" t="s">
        <v>341</v>
      </c>
      <c r="L8" s="74" t="s">
        <v>132</v>
      </c>
      <c r="M8" s="81" t="s">
        <v>342</v>
      </c>
      <c r="N8" s="106"/>
      <c r="O8" s="106"/>
      <c r="P8" s="20" t="s">
        <v>308</v>
      </c>
    </row>
    <row r="9" spans="1:16" ht="72">
      <c r="A9" s="135">
        <v>8</v>
      </c>
      <c r="B9" s="15" t="s">
        <v>326</v>
      </c>
      <c r="C9" s="74" t="s">
        <v>311</v>
      </c>
      <c r="D9" s="135" t="s">
        <v>323</v>
      </c>
      <c r="E9" s="148">
        <v>18</v>
      </c>
      <c r="F9" s="148">
        <v>18</v>
      </c>
      <c r="G9" s="17" t="s">
        <v>324</v>
      </c>
      <c r="J9" s="601"/>
      <c r="K9" s="16" t="s">
        <v>343</v>
      </c>
      <c r="L9" s="74" t="s">
        <v>311</v>
      </c>
      <c r="M9" s="81" t="s">
        <v>344</v>
      </c>
      <c r="N9" s="106" t="s">
        <v>640</v>
      </c>
      <c r="O9" s="106" t="s">
        <v>640</v>
      </c>
      <c r="P9" s="20" t="s">
        <v>308</v>
      </c>
    </row>
    <row r="10" spans="1:16" ht="86.4" customHeight="1">
      <c r="A10" s="135">
        <v>9</v>
      </c>
      <c r="B10" s="15" t="s">
        <v>327</v>
      </c>
      <c r="C10" s="74" t="s">
        <v>140</v>
      </c>
      <c r="D10" s="135" t="s">
        <v>328</v>
      </c>
      <c r="E10" s="105" t="s">
        <v>169</v>
      </c>
      <c r="F10" s="105" t="s">
        <v>169</v>
      </c>
      <c r="G10" s="17" t="s">
        <v>329</v>
      </c>
      <c r="J10" s="601"/>
      <c r="K10" s="16" t="s">
        <v>345</v>
      </c>
      <c r="L10" s="74" t="s">
        <v>132</v>
      </c>
      <c r="M10" s="81" t="s">
        <v>346</v>
      </c>
      <c r="N10" s="105"/>
      <c r="O10" s="105"/>
      <c r="P10" s="20" t="s">
        <v>308</v>
      </c>
    </row>
    <row r="11" spans="1:16" ht="52.8">
      <c r="J11" s="601"/>
      <c r="K11" s="16" t="s">
        <v>347</v>
      </c>
      <c r="L11" s="74" t="s">
        <v>132</v>
      </c>
      <c r="M11" s="81" t="s">
        <v>348</v>
      </c>
      <c r="N11" s="105"/>
      <c r="O11" s="105"/>
      <c r="P11" s="20" t="s">
        <v>308</v>
      </c>
    </row>
    <row r="13" spans="1:16" ht="75" customHeight="1"/>
    <row r="14" spans="1:16" ht="54.75" customHeight="1"/>
    <row r="15" spans="1:16" ht="54.75" customHeight="1"/>
    <row r="16" spans="1:16" ht="58.5" customHeight="1"/>
    <row r="18" ht="53.25" customHeight="1"/>
  </sheetData>
  <mergeCells count="2">
    <mergeCell ref="J2:J11"/>
    <mergeCell ref="K2:P2"/>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zoomScale="85" zoomScaleNormal="85" workbookViewId="0">
      <selection activeCell="D2" sqref="D2"/>
    </sheetView>
  </sheetViews>
  <sheetFormatPr defaultColWidth="9.109375" defaultRowHeight="14.4"/>
  <cols>
    <col min="1" max="1" width="3" style="70" bestFit="1" customWidth="1"/>
    <col min="2" max="2" width="28.109375" style="70" customWidth="1"/>
    <col min="3" max="3" width="8.88671875" style="70" bestFit="1" customWidth="1"/>
    <col min="4" max="4" width="44.109375" style="70" customWidth="1"/>
    <col min="5" max="5" width="16.33203125" style="70" customWidth="1"/>
    <col min="6" max="6" width="12.88671875" style="70" customWidth="1"/>
    <col min="7" max="7" width="17.44140625" style="70" customWidth="1"/>
    <col min="8" max="8" width="16.5546875" style="70" customWidth="1"/>
    <col min="9" max="9" width="12.33203125" style="70" customWidth="1"/>
    <col min="10" max="10" width="12.109375" style="70" customWidth="1"/>
    <col min="11" max="11" width="27.33203125" style="70" bestFit="1" customWidth="1"/>
    <col min="12" max="16384" width="9.109375" style="70"/>
  </cols>
  <sheetData>
    <row r="1" spans="1:11" ht="39.6">
      <c r="A1" s="14" t="s">
        <v>140</v>
      </c>
      <c r="B1" s="14" t="s">
        <v>305</v>
      </c>
      <c r="C1" s="14" t="s">
        <v>290</v>
      </c>
      <c r="D1" s="14" t="s">
        <v>142</v>
      </c>
      <c r="E1" s="14" t="s">
        <v>374</v>
      </c>
      <c r="F1" s="14" t="s">
        <v>375</v>
      </c>
      <c r="G1" s="14" t="s">
        <v>376</v>
      </c>
      <c r="H1" s="14" t="s">
        <v>377</v>
      </c>
      <c r="I1" s="14" t="s">
        <v>378</v>
      </c>
      <c r="J1" s="14" t="s">
        <v>379</v>
      </c>
      <c r="K1" s="14" t="s">
        <v>306</v>
      </c>
    </row>
    <row r="2" spans="1:11" ht="112.95" customHeight="1">
      <c r="A2" s="81">
        <v>1</v>
      </c>
      <c r="B2" s="15" t="s">
        <v>380</v>
      </c>
      <c r="C2" s="74" t="s">
        <v>307</v>
      </c>
      <c r="D2" s="313" t="s">
        <v>643</v>
      </c>
      <c r="E2" s="148" t="s">
        <v>641</v>
      </c>
      <c r="F2" s="148" t="s">
        <v>674</v>
      </c>
      <c r="G2" s="304">
        <v>2.5</v>
      </c>
      <c r="H2" s="304">
        <v>2.5</v>
      </c>
      <c r="I2" s="304">
        <v>5</v>
      </c>
      <c r="J2" s="304">
        <v>5</v>
      </c>
      <c r="K2" s="20" t="s">
        <v>308</v>
      </c>
    </row>
    <row r="3" spans="1:11" ht="44.4" customHeight="1">
      <c r="A3" s="81">
        <v>2</v>
      </c>
      <c r="B3" s="15" t="s">
        <v>381</v>
      </c>
      <c r="C3" s="74" t="s">
        <v>307</v>
      </c>
      <c r="D3" s="313" t="s">
        <v>460</v>
      </c>
      <c r="E3" s="148" t="s">
        <v>675</v>
      </c>
      <c r="F3" s="148" t="s">
        <v>676</v>
      </c>
      <c r="G3" s="304">
        <v>7</v>
      </c>
      <c r="H3" s="304">
        <v>7</v>
      </c>
      <c r="I3" s="304">
        <v>7</v>
      </c>
      <c r="J3" s="304">
        <v>7</v>
      </c>
      <c r="K3" s="20" t="s">
        <v>308</v>
      </c>
    </row>
    <row r="4" spans="1:11" ht="42" customHeight="1">
      <c r="A4" s="81">
        <v>3</v>
      </c>
      <c r="B4" s="15" t="s">
        <v>382</v>
      </c>
      <c r="C4" s="74" t="s">
        <v>307</v>
      </c>
      <c r="D4" s="313" t="s">
        <v>460</v>
      </c>
      <c r="E4" s="148" t="s">
        <v>677</v>
      </c>
      <c r="F4" s="148" t="s">
        <v>678</v>
      </c>
      <c r="G4" s="304">
        <v>2</v>
      </c>
      <c r="H4" s="304">
        <v>2</v>
      </c>
      <c r="I4" s="304">
        <v>2</v>
      </c>
      <c r="J4" s="304">
        <v>2</v>
      </c>
      <c r="K4" s="20" t="s">
        <v>308</v>
      </c>
    </row>
    <row r="5" spans="1:11" ht="45" customHeight="1">
      <c r="A5" s="81">
        <v>4</v>
      </c>
      <c r="B5" s="15" t="s">
        <v>383</v>
      </c>
      <c r="C5" s="74" t="s">
        <v>307</v>
      </c>
      <c r="D5" s="313" t="s">
        <v>460</v>
      </c>
      <c r="E5" s="304" t="s">
        <v>679</v>
      </c>
      <c r="F5" s="304" t="s">
        <v>680</v>
      </c>
      <c r="G5" s="304">
        <v>4</v>
      </c>
      <c r="H5" s="304">
        <v>4</v>
      </c>
      <c r="I5" s="304">
        <v>3</v>
      </c>
      <c r="J5" s="304">
        <v>3</v>
      </c>
      <c r="K5" s="20" t="s">
        <v>308</v>
      </c>
    </row>
    <row r="6" spans="1:11" ht="51.9" customHeight="1">
      <c r="A6" s="81">
        <v>5</v>
      </c>
      <c r="B6" s="15" t="s">
        <v>384</v>
      </c>
      <c r="C6" s="74" t="s">
        <v>307</v>
      </c>
      <c r="D6" s="313" t="s">
        <v>460</v>
      </c>
      <c r="E6" s="304" t="s">
        <v>681</v>
      </c>
      <c r="F6" s="304">
        <v>185</v>
      </c>
      <c r="G6" s="304">
        <v>4</v>
      </c>
      <c r="H6" s="304">
        <v>4</v>
      </c>
      <c r="I6" s="304">
        <v>3</v>
      </c>
      <c r="J6" s="304">
        <v>3</v>
      </c>
      <c r="K6" s="20" t="s">
        <v>308</v>
      </c>
    </row>
    <row r="9" spans="1:11" ht="39.6">
      <c r="A9" s="14" t="s">
        <v>140</v>
      </c>
      <c r="B9" s="14" t="s">
        <v>305</v>
      </c>
      <c r="C9" s="14" t="s">
        <v>290</v>
      </c>
      <c r="D9" s="14" t="s">
        <v>142</v>
      </c>
      <c r="E9" s="14" t="s">
        <v>47</v>
      </c>
      <c r="F9" s="14" t="s">
        <v>48</v>
      </c>
      <c r="G9" s="14" t="s">
        <v>306</v>
      </c>
    </row>
    <row r="10" spans="1:11" ht="92.4">
      <c r="A10" s="74">
        <v>6</v>
      </c>
      <c r="B10" s="137" t="s">
        <v>309</v>
      </c>
      <c r="C10" s="74" t="s">
        <v>307</v>
      </c>
      <c r="D10" s="135" t="s">
        <v>644</v>
      </c>
      <c r="E10" s="148">
        <v>2</v>
      </c>
      <c r="F10" s="148">
        <v>2</v>
      </c>
      <c r="G10" s="20" t="s">
        <v>308</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Normal="100" workbookViewId="0">
      <selection activeCell="C7" sqref="C7"/>
    </sheetView>
  </sheetViews>
  <sheetFormatPr defaultColWidth="8.88671875" defaultRowHeight="14.4"/>
  <cols>
    <col min="1" max="1" width="5.109375" style="70" customWidth="1"/>
    <col min="2" max="2" width="23" style="70" customWidth="1"/>
    <col min="3" max="3" width="12.88671875" style="70" customWidth="1"/>
    <col min="4" max="4" width="52.109375" style="70" customWidth="1"/>
    <col min="5" max="5" width="16.44140625" style="70" customWidth="1"/>
    <col min="6" max="6" width="30.88671875" style="70" customWidth="1"/>
    <col min="7" max="16384" width="8.88671875" style="70"/>
  </cols>
  <sheetData>
    <row r="2" spans="1:6">
      <c r="A2" s="14" t="s">
        <v>140</v>
      </c>
      <c r="B2" s="14" t="s">
        <v>289</v>
      </c>
      <c r="C2" s="14" t="s">
        <v>290</v>
      </c>
      <c r="D2" s="14" t="s">
        <v>142</v>
      </c>
      <c r="E2" s="14" t="s">
        <v>385</v>
      </c>
      <c r="F2" s="14" t="s">
        <v>386</v>
      </c>
    </row>
    <row r="3" spans="1:6" ht="96" customHeight="1">
      <c r="A3" s="81">
        <v>1</v>
      </c>
      <c r="B3" s="15" t="s">
        <v>409</v>
      </c>
      <c r="C3" s="81" t="s">
        <v>387</v>
      </c>
      <c r="D3" s="81" t="s">
        <v>388</v>
      </c>
      <c r="E3" s="148"/>
      <c r="F3" s="149"/>
    </row>
    <row r="4" spans="1:6" ht="96" customHeight="1">
      <c r="A4" s="81">
        <v>2</v>
      </c>
      <c r="B4" s="15" t="s">
        <v>410</v>
      </c>
      <c r="C4" s="81" t="s">
        <v>387</v>
      </c>
      <c r="D4" s="81" t="s">
        <v>388</v>
      </c>
      <c r="E4" s="148"/>
      <c r="F4" s="149"/>
    </row>
    <row r="5" spans="1:6" ht="96" customHeight="1">
      <c r="A5" s="81">
        <v>3</v>
      </c>
      <c r="B5" s="15" t="s">
        <v>411</v>
      </c>
      <c r="C5" s="81" t="s">
        <v>387</v>
      </c>
      <c r="D5" s="81" t="s">
        <v>388</v>
      </c>
      <c r="E5" s="148"/>
      <c r="F5" s="149"/>
    </row>
    <row r="6" spans="1:6" ht="96" customHeight="1">
      <c r="A6" s="81">
        <v>4</v>
      </c>
      <c r="B6" s="15" t="s">
        <v>412</v>
      </c>
      <c r="C6" s="81" t="s">
        <v>387</v>
      </c>
      <c r="D6" s="81" t="s">
        <v>388</v>
      </c>
      <c r="E6" s="148"/>
      <c r="F6" s="149"/>
    </row>
    <row r="7" spans="1:6" ht="79.2">
      <c r="A7" s="81">
        <v>5</v>
      </c>
      <c r="B7" s="15" t="s">
        <v>413</v>
      </c>
      <c r="C7" s="81" t="s">
        <v>387</v>
      </c>
      <c r="D7" s="81" t="s">
        <v>388</v>
      </c>
      <c r="E7" s="148"/>
      <c r="F7" s="149"/>
    </row>
    <row r="8" spans="1:6" ht="79.2">
      <c r="A8" s="81">
        <v>6</v>
      </c>
      <c r="B8" s="15" t="s">
        <v>414</v>
      </c>
      <c r="C8" s="81" t="s">
        <v>387</v>
      </c>
      <c r="D8" s="81" t="s">
        <v>388</v>
      </c>
      <c r="E8" s="148"/>
      <c r="F8" s="149"/>
    </row>
    <row r="9" spans="1:6" ht="79.2">
      <c r="A9" s="81">
        <v>7</v>
      </c>
      <c r="B9" s="15" t="s">
        <v>415</v>
      </c>
      <c r="C9" s="81" t="s">
        <v>387</v>
      </c>
      <c r="D9" s="81" t="s">
        <v>388</v>
      </c>
      <c r="E9" s="148"/>
      <c r="F9" s="149"/>
    </row>
    <row r="10" spans="1:6" ht="79.2">
      <c r="A10" s="81">
        <v>8</v>
      </c>
      <c r="B10" s="15" t="s">
        <v>416</v>
      </c>
      <c r="C10" s="81" t="s">
        <v>387</v>
      </c>
      <c r="D10" s="81" t="s">
        <v>388</v>
      </c>
      <c r="E10" s="148"/>
      <c r="F10" s="149"/>
    </row>
    <row r="11" spans="1:6" ht="79.2">
      <c r="A11" s="81">
        <v>9</v>
      </c>
      <c r="B11" s="15" t="s">
        <v>417</v>
      </c>
      <c r="C11" s="81" t="s">
        <v>387</v>
      </c>
      <c r="D11" s="81" t="s">
        <v>388</v>
      </c>
      <c r="E11" s="148"/>
      <c r="F11" s="149"/>
    </row>
    <row r="12" spans="1:6" ht="79.2">
      <c r="A12" s="81">
        <v>10</v>
      </c>
      <c r="B12" s="15" t="s">
        <v>418</v>
      </c>
      <c r="C12" s="81" t="s">
        <v>387</v>
      </c>
      <c r="D12" s="81" t="s">
        <v>388</v>
      </c>
      <c r="E12" s="148"/>
      <c r="F12" s="149"/>
    </row>
    <row r="13" spans="1:6" ht="79.2">
      <c r="A13" s="81">
        <v>11</v>
      </c>
      <c r="B13" s="15" t="s">
        <v>419</v>
      </c>
      <c r="C13" s="81" t="s">
        <v>387</v>
      </c>
      <c r="D13" s="81" t="s">
        <v>388</v>
      </c>
      <c r="E13" s="148"/>
      <c r="F13" s="149"/>
    </row>
    <row r="14" spans="1:6" ht="79.2">
      <c r="A14" s="81">
        <v>12</v>
      </c>
      <c r="B14" s="15" t="s">
        <v>420</v>
      </c>
      <c r="C14" s="81" t="s">
        <v>387</v>
      </c>
      <c r="D14" s="81" t="s">
        <v>388</v>
      </c>
      <c r="E14" s="148"/>
      <c r="F14" s="14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16" sqref="C16"/>
    </sheetView>
  </sheetViews>
  <sheetFormatPr defaultRowHeight="14.4"/>
  <cols>
    <col min="2" max="2" width="15.109375" bestFit="1" customWidth="1"/>
    <col min="3" max="3" width="28.88671875" bestFit="1" customWidth="1"/>
    <col min="4" max="4" width="33.88671875" bestFit="1" customWidth="1"/>
  </cols>
  <sheetData>
    <row r="1" spans="1:4" s="602" customFormat="1" ht="18">
      <c r="A1" s="602" t="s">
        <v>427</v>
      </c>
    </row>
    <row r="2" spans="1:4" s="1" customFormat="1">
      <c r="A2" s="1" t="s">
        <v>386</v>
      </c>
    </row>
    <row r="3" spans="1:4" s="1" customFormat="1">
      <c r="A3" s="103" t="s">
        <v>349</v>
      </c>
    </row>
    <row r="4" spans="1:4" s="2" customFormat="1"/>
    <row r="6" spans="1:4">
      <c r="A6" s="70"/>
      <c r="B6" s="58" t="s">
        <v>350</v>
      </c>
      <c r="C6" s="58" t="s">
        <v>351</v>
      </c>
      <c r="D6" s="58" t="s">
        <v>352</v>
      </c>
    </row>
    <row r="7" spans="1:4" ht="43.2">
      <c r="A7" s="70"/>
      <c r="B7" s="59" t="s">
        <v>353</v>
      </c>
      <c r="C7" s="314" t="s">
        <v>666</v>
      </c>
      <c r="D7" s="315" t="s">
        <v>667</v>
      </c>
    </row>
    <row r="8" spans="1:4" ht="43.2">
      <c r="A8" s="70"/>
      <c r="B8" s="59" t="s">
        <v>354</v>
      </c>
      <c r="C8" s="314" t="s">
        <v>668</v>
      </c>
      <c r="D8" s="315" t="s">
        <v>669</v>
      </c>
    </row>
    <row r="9" spans="1:4" ht="43.2">
      <c r="A9" s="70"/>
      <c r="B9" s="59" t="s">
        <v>355</v>
      </c>
      <c r="C9" s="316" t="s">
        <v>670</v>
      </c>
      <c r="D9" s="316" t="s">
        <v>670</v>
      </c>
    </row>
    <row r="10" spans="1:4">
      <c r="A10" s="70"/>
      <c r="B10" s="59" t="s">
        <v>356</v>
      </c>
      <c r="C10" s="104"/>
      <c r="D10" s="104"/>
    </row>
    <row r="11" spans="1:4">
      <c r="A11" s="70"/>
      <c r="B11" s="59" t="s">
        <v>357</v>
      </c>
      <c r="C11" s="104"/>
      <c r="D11" s="104"/>
    </row>
    <row r="12" spans="1:4">
      <c r="A12" s="70"/>
      <c r="B12" s="59" t="s">
        <v>358</v>
      </c>
      <c r="C12" s="104"/>
      <c r="D12" s="104"/>
    </row>
    <row r="13" spans="1:4">
      <c r="A13" s="70"/>
      <c r="B13" s="59" t="s">
        <v>359</v>
      </c>
      <c r="C13" s="104"/>
      <c r="D13" s="104"/>
    </row>
    <row r="14" spans="1:4">
      <c r="A14" s="70"/>
      <c r="B14" s="59" t="s">
        <v>360</v>
      </c>
      <c r="C14" s="104"/>
      <c r="D14" s="104"/>
    </row>
    <row r="15" spans="1:4">
      <c r="A15" s="70"/>
      <c r="B15" s="59" t="s">
        <v>361</v>
      </c>
      <c r="C15" s="104"/>
      <c r="D15" s="104"/>
    </row>
    <row r="16" spans="1:4">
      <c r="A16" s="70"/>
      <c r="B16" s="59" t="s">
        <v>362</v>
      </c>
      <c r="C16" s="104"/>
      <c r="D16" s="104"/>
    </row>
    <row r="17" spans="2:4">
      <c r="B17" s="59" t="s">
        <v>363</v>
      </c>
      <c r="C17" s="104"/>
      <c r="D17" s="104"/>
    </row>
    <row r="18" spans="2:4">
      <c r="B18" s="59" t="s">
        <v>364</v>
      </c>
      <c r="C18" s="104"/>
      <c r="D18" s="104"/>
    </row>
    <row r="19" spans="2:4">
      <c r="B19" s="59" t="s">
        <v>365</v>
      </c>
      <c r="C19" s="104"/>
      <c r="D19" s="104"/>
    </row>
    <row r="20" spans="2:4">
      <c r="B20" s="59" t="s">
        <v>366</v>
      </c>
      <c r="C20" s="104"/>
      <c r="D20" s="104"/>
    </row>
    <row r="21" spans="2:4">
      <c r="B21" s="59" t="s">
        <v>367</v>
      </c>
      <c r="C21" s="104"/>
      <c r="D21" s="104"/>
    </row>
    <row r="22" spans="2:4">
      <c r="B22" s="59" t="s">
        <v>368</v>
      </c>
      <c r="C22" s="104"/>
      <c r="D22" s="104"/>
    </row>
    <row r="23" spans="2:4">
      <c r="B23" s="59" t="s">
        <v>369</v>
      </c>
      <c r="C23" s="104"/>
      <c r="D23" s="104"/>
    </row>
    <row r="24" spans="2:4">
      <c r="B24" s="59" t="s">
        <v>370</v>
      </c>
      <c r="C24" s="104"/>
      <c r="D24" s="104"/>
    </row>
    <row r="25" spans="2:4">
      <c r="B25" s="59" t="s">
        <v>371</v>
      </c>
      <c r="C25" s="104"/>
      <c r="D25" s="104"/>
    </row>
    <row r="26" spans="2:4">
      <c r="B26" s="59" t="s">
        <v>372</v>
      </c>
      <c r="C26" s="104"/>
      <c r="D26" s="104"/>
    </row>
    <row r="27" spans="2:4">
      <c r="B27" s="59" t="s">
        <v>373</v>
      </c>
      <c r="C27" s="104"/>
      <c r="D27" s="104"/>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topLeftCell="D15" zoomScale="88" zoomScaleNormal="55" workbookViewId="0">
      <selection activeCell="F6" sqref="F6:J6"/>
    </sheetView>
  </sheetViews>
  <sheetFormatPr defaultColWidth="8.6640625" defaultRowHeight="14.4"/>
  <cols>
    <col min="1" max="1" width="6.88671875" style="69" bestFit="1" customWidth="1"/>
    <col min="2" max="2" width="31.88671875" style="69" customWidth="1"/>
    <col min="3" max="3" width="37.33203125" style="69" customWidth="1"/>
    <col min="4" max="4" width="34.109375" style="69" customWidth="1"/>
    <col min="5" max="5" width="33.6640625" style="69" customWidth="1"/>
    <col min="6" max="6" width="14.88671875" style="69" customWidth="1"/>
    <col min="7" max="7" width="15.44140625" style="69" customWidth="1"/>
    <col min="8" max="8" width="14.33203125" style="69" customWidth="1"/>
    <col min="9" max="9" width="13.88671875" style="69" customWidth="1"/>
    <col min="10" max="10" width="16.33203125" style="69" customWidth="1"/>
    <col min="11" max="11" width="33" style="69" customWidth="1"/>
    <col min="12" max="12" width="38.33203125" style="69" customWidth="1"/>
    <col min="13" max="14" width="8.6640625" style="69"/>
    <col min="15" max="15" width="18.77734375" style="69" customWidth="1"/>
    <col min="16" max="18" width="8.6640625" style="69"/>
    <col min="19" max="19" width="12.5546875" style="69" bestFit="1" customWidth="1"/>
    <col min="20" max="16384" width="8.6640625" style="69"/>
  </cols>
  <sheetData>
    <row r="1" spans="1:23" ht="15" thickBot="1">
      <c r="B1" s="18" t="s">
        <v>13</v>
      </c>
    </row>
    <row r="2" spans="1:23" ht="29.4" thickBot="1">
      <c r="A2" s="22"/>
      <c r="B2" s="23" t="s">
        <v>14</v>
      </c>
      <c r="C2" s="24" t="s">
        <v>15</v>
      </c>
      <c r="D2" s="23" t="s">
        <v>16</v>
      </c>
      <c r="E2" s="24" t="s">
        <v>17</v>
      </c>
      <c r="F2" s="339" t="s">
        <v>18</v>
      </c>
      <c r="G2" s="340"/>
      <c r="H2" s="340"/>
      <c r="I2" s="340"/>
      <c r="J2" s="341"/>
      <c r="K2" s="24" t="s">
        <v>19</v>
      </c>
      <c r="L2" s="45" t="s">
        <v>20</v>
      </c>
      <c r="P2" s="69">
        <v>150</v>
      </c>
    </row>
    <row r="3" spans="1:23" s="70" customFormat="1">
      <c r="A3" s="21" t="s">
        <v>21</v>
      </c>
      <c r="B3" s="82" t="s">
        <v>22</v>
      </c>
      <c r="C3" s="184"/>
      <c r="D3" s="184"/>
      <c r="E3" s="184"/>
      <c r="F3" s="342"/>
      <c r="G3" s="343"/>
      <c r="H3" s="343"/>
      <c r="I3" s="343"/>
      <c r="J3" s="344"/>
      <c r="K3" s="184"/>
      <c r="L3" s="83"/>
      <c r="N3" s="69"/>
      <c r="O3" s="69" t="s">
        <v>509</v>
      </c>
      <c r="P3" s="69">
        <v>150</v>
      </c>
      <c r="Q3" s="69"/>
      <c r="R3" s="69"/>
      <c r="S3" s="69"/>
      <c r="T3" s="69"/>
      <c r="U3" s="69"/>
    </row>
    <row r="4" spans="1:23" ht="43.2">
      <c r="A4" s="19" t="s">
        <v>23</v>
      </c>
      <c r="B4" s="170" t="s">
        <v>24</v>
      </c>
      <c r="C4" s="54" t="s">
        <v>25</v>
      </c>
      <c r="D4" s="72" t="s">
        <v>26</v>
      </c>
      <c r="E4" s="72" t="s">
        <v>27</v>
      </c>
      <c r="F4" s="345">
        <v>3.7999999999999999E-2</v>
      </c>
      <c r="G4" s="345"/>
      <c r="H4" s="345"/>
      <c r="I4" s="345"/>
      <c r="J4" s="345"/>
      <c r="K4" s="107" t="s">
        <v>461</v>
      </c>
      <c r="L4" s="169" t="s">
        <v>462</v>
      </c>
      <c r="N4" s="70"/>
      <c r="O4" s="266" t="s">
        <v>510</v>
      </c>
      <c r="P4" s="266" t="s">
        <v>31</v>
      </c>
      <c r="Q4" s="266" t="s">
        <v>511</v>
      </c>
      <c r="R4" s="266" t="s">
        <v>512</v>
      </c>
      <c r="S4" s="267" t="s">
        <v>513</v>
      </c>
      <c r="T4" s="266" t="s">
        <v>514</v>
      </c>
      <c r="U4" s="266" t="s">
        <v>515</v>
      </c>
      <c r="V4" s="266" t="s">
        <v>516</v>
      </c>
      <c r="W4" s="70"/>
    </row>
    <row r="5" spans="1:23" ht="14.55" customHeight="1" thickBot="1">
      <c r="A5" s="346" t="s">
        <v>28</v>
      </c>
      <c r="B5" s="349" t="s">
        <v>29</v>
      </c>
      <c r="C5" s="84"/>
      <c r="D5" s="352" t="s">
        <v>26</v>
      </c>
      <c r="E5" s="352" t="s">
        <v>27</v>
      </c>
      <c r="F5" s="355" t="s">
        <v>30</v>
      </c>
      <c r="G5" s="356"/>
      <c r="H5" s="356"/>
      <c r="I5" s="356"/>
      <c r="J5" s="357"/>
      <c r="K5" s="382" t="s">
        <v>463</v>
      </c>
      <c r="L5" s="390" t="s">
        <v>464</v>
      </c>
      <c r="N5" s="268">
        <v>1</v>
      </c>
      <c r="O5" s="69">
        <v>9015</v>
      </c>
      <c r="P5" s="69">
        <f>$P$2*N5</f>
        <v>150</v>
      </c>
      <c r="Q5" s="69">
        <f>P5^2</f>
        <v>22500</v>
      </c>
      <c r="R5" s="269">
        <f>O5/1000*P5</f>
        <v>1352.25</v>
      </c>
      <c r="S5" s="270">
        <f>2*P5*$O$30+$O$29</f>
        <v>7.0056465911757835</v>
      </c>
      <c r="T5" s="69">
        <f t="shared" ref="T5:T11" si="0">R5*$F$29</f>
        <v>0</v>
      </c>
      <c r="U5" s="69">
        <f t="shared" ref="U5:U11" si="1">T5/(P5/1000)</f>
        <v>0</v>
      </c>
      <c r="V5" s="70">
        <f>R5/P5</f>
        <v>9.0150000000000006</v>
      </c>
      <c r="W5" s="70"/>
    </row>
    <row r="6" spans="1:23" ht="43.2">
      <c r="A6" s="347"/>
      <c r="B6" s="350"/>
      <c r="C6" s="85" t="s">
        <v>31</v>
      </c>
      <c r="D6" s="353"/>
      <c r="E6" s="354"/>
      <c r="F6" s="108" t="s">
        <v>439</v>
      </c>
      <c r="G6" s="109" t="s">
        <v>440</v>
      </c>
      <c r="H6" s="109" t="s">
        <v>441</v>
      </c>
      <c r="I6" s="109" t="s">
        <v>442</v>
      </c>
      <c r="J6" s="110" t="s">
        <v>465</v>
      </c>
      <c r="K6" s="389"/>
      <c r="L6" s="391"/>
      <c r="N6" s="268">
        <v>0.9</v>
      </c>
      <c r="O6" s="69">
        <v>9194</v>
      </c>
      <c r="P6" s="69">
        <f t="shared" ref="P6:P11" si="2">$P$2*N6</f>
        <v>135</v>
      </c>
      <c r="Q6" s="69">
        <f t="shared" ref="Q6:Q11" si="3">P6^2</f>
        <v>18225</v>
      </c>
      <c r="R6" s="269">
        <f t="shared" ref="R6:R10" si="4">O6/1000*P6</f>
        <v>1241.19</v>
      </c>
      <c r="S6" s="270">
        <f t="shared" ref="S6:S11" si="5">2*P6*$O$30+$O$29</f>
        <v>6.8069154359584729</v>
      </c>
      <c r="T6" s="69">
        <f t="shared" si="0"/>
        <v>0</v>
      </c>
      <c r="U6" s="69">
        <f t="shared" si="1"/>
        <v>0</v>
      </c>
      <c r="V6" s="70">
        <f t="shared" ref="V6:V11" si="6">R6/P6</f>
        <v>9.1940000000000008</v>
      </c>
      <c r="W6" s="70"/>
    </row>
    <row r="7" spans="1:23" ht="43.2">
      <c r="A7" s="347"/>
      <c r="B7" s="350"/>
      <c r="C7" s="54" t="s">
        <v>32</v>
      </c>
      <c r="D7" s="72" t="s">
        <v>26</v>
      </c>
      <c r="E7" s="72" t="s">
        <v>33</v>
      </c>
      <c r="F7" s="260">
        <f>R11</f>
        <v>856.53562499999998</v>
      </c>
      <c r="G7" s="260">
        <f>R8</f>
        <v>1050.21</v>
      </c>
      <c r="H7" s="260">
        <f>R7</f>
        <v>1141.6799999999998</v>
      </c>
      <c r="I7" s="260">
        <f>R6</f>
        <v>1241.19</v>
      </c>
      <c r="J7" s="260">
        <f>R5</f>
        <v>1352.25</v>
      </c>
      <c r="K7" s="383"/>
      <c r="L7" s="392"/>
      <c r="N7" s="268">
        <v>0.8</v>
      </c>
      <c r="O7" s="69">
        <v>9514</v>
      </c>
      <c r="P7" s="69">
        <f t="shared" si="2"/>
        <v>120</v>
      </c>
      <c r="Q7" s="69">
        <f t="shared" si="3"/>
        <v>14400</v>
      </c>
      <c r="R7" s="269">
        <f t="shared" si="4"/>
        <v>1141.6799999999998</v>
      </c>
      <c r="S7" s="270">
        <f t="shared" si="5"/>
        <v>6.6081842807411633</v>
      </c>
      <c r="T7" s="69">
        <f t="shared" si="0"/>
        <v>0</v>
      </c>
      <c r="U7" s="69">
        <f t="shared" si="1"/>
        <v>0</v>
      </c>
      <c r="V7" s="70">
        <f t="shared" si="6"/>
        <v>9.5139999999999993</v>
      </c>
    </row>
    <row r="8" spans="1:23" ht="43.2">
      <c r="A8" s="348"/>
      <c r="B8" s="351"/>
      <c r="C8" s="54" t="s">
        <v>34</v>
      </c>
      <c r="D8" s="72" t="s">
        <v>26</v>
      </c>
      <c r="E8" s="72" t="s">
        <v>33</v>
      </c>
      <c r="F8" s="112">
        <v>6.0119999999999996</v>
      </c>
      <c r="G8" s="112">
        <v>6.4095000000000004</v>
      </c>
      <c r="H8" s="112">
        <v>6.6082000000000001</v>
      </c>
      <c r="I8" s="112">
        <v>6.8068999999999997</v>
      </c>
      <c r="J8" s="112">
        <v>7.0056000000000003</v>
      </c>
      <c r="K8" s="107" t="s">
        <v>466</v>
      </c>
      <c r="L8" s="113" t="s">
        <v>467</v>
      </c>
      <c r="N8" s="268">
        <v>0.7</v>
      </c>
      <c r="O8" s="69">
        <v>10002</v>
      </c>
      <c r="P8" s="69">
        <f t="shared" si="2"/>
        <v>105</v>
      </c>
      <c r="Q8" s="69">
        <f t="shared" si="3"/>
        <v>11025</v>
      </c>
      <c r="R8" s="269">
        <f t="shared" si="4"/>
        <v>1050.21</v>
      </c>
      <c r="S8" s="270">
        <f t="shared" si="5"/>
        <v>6.4094531255238536</v>
      </c>
      <c r="T8" s="69">
        <f t="shared" si="0"/>
        <v>0</v>
      </c>
      <c r="U8" s="69">
        <f t="shared" si="1"/>
        <v>0</v>
      </c>
      <c r="V8" s="70">
        <f t="shared" si="6"/>
        <v>10.002000000000001</v>
      </c>
    </row>
    <row r="9" spans="1:23" ht="41.4" customHeight="1" thickBot="1">
      <c r="A9" s="25" t="s">
        <v>35</v>
      </c>
      <c r="B9" s="71" t="s">
        <v>36</v>
      </c>
      <c r="C9" s="71" t="s">
        <v>37</v>
      </c>
      <c r="D9" s="73" t="s">
        <v>26</v>
      </c>
      <c r="E9" s="73" t="s">
        <v>27</v>
      </c>
      <c r="F9" s="393" t="s">
        <v>468</v>
      </c>
      <c r="G9" s="394"/>
      <c r="H9" s="394"/>
      <c r="I9" s="394"/>
      <c r="J9" s="395"/>
      <c r="K9" s="114" t="s">
        <v>469</v>
      </c>
      <c r="L9" s="115" t="s">
        <v>470</v>
      </c>
      <c r="N9" s="271">
        <v>0.6</v>
      </c>
      <c r="O9" s="69">
        <v>10618</v>
      </c>
      <c r="P9" s="69">
        <f t="shared" si="2"/>
        <v>90</v>
      </c>
      <c r="Q9" s="69">
        <f t="shared" si="3"/>
        <v>8100</v>
      </c>
      <c r="R9" s="269">
        <f t="shared" si="4"/>
        <v>955.62</v>
      </c>
      <c r="S9" s="270">
        <f t="shared" si="5"/>
        <v>6.2107219703065439</v>
      </c>
      <c r="T9" s="69">
        <f t="shared" si="0"/>
        <v>0</v>
      </c>
      <c r="U9" s="69">
        <f t="shared" si="1"/>
        <v>0</v>
      </c>
      <c r="V9" s="70">
        <f t="shared" si="6"/>
        <v>10.618</v>
      </c>
    </row>
    <row r="10" spans="1:23" s="70" customFormat="1">
      <c r="A10" s="21" t="s">
        <v>38</v>
      </c>
      <c r="B10" s="82" t="s">
        <v>39</v>
      </c>
      <c r="C10" s="184"/>
      <c r="D10" s="184"/>
      <c r="E10" s="184"/>
      <c r="F10" s="396"/>
      <c r="G10" s="397"/>
      <c r="H10" s="397"/>
      <c r="I10" s="397"/>
      <c r="J10" s="398"/>
      <c r="K10" s="184"/>
      <c r="L10" s="83"/>
      <c r="N10" s="271">
        <v>0.55000000000000004</v>
      </c>
      <c r="O10" s="69">
        <v>11015</v>
      </c>
      <c r="P10" s="69">
        <f t="shared" si="2"/>
        <v>82.5</v>
      </c>
      <c r="Q10" s="69">
        <f t="shared" si="3"/>
        <v>6806.25</v>
      </c>
      <c r="R10" s="269">
        <f t="shared" si="4"/>
        <v>908.73750000000007</v>
      </c>
      <c r="S10" s="270">
        <f t="shared" si="5"/>
        <v>6.1113563926978891</v>
      </c>
      <c r="T10" s="69">
        <f t="shared" si="0"/>
        <v>0</v>
      </c>
      <c r="U10" s="69">
        <f t="shared" si="1"/>
        <v>0</v>
      </c>
      <c r="V10" s="70">
        <f t="shared" si="6"/>
        <v>11.015000000000001</v>
      </c>
      <c r="W10" s="69"/>
    </row>
    <row r="11" spans="1:23" ht="14.55" customHeight="1">
      <c r="A11" s="399" t="s">
        <v>40</v>
      </c>
      <c r="B11" s="401" t="s">
        <v>41</v>
      </c>
      <c r="C11" s="403" t="s">
        <v>42</v>
      </c>
      <c r="D11" s="352" t="s">
        <v>26</v>
      </c>
      <c r="E11" s="72" t="s">
        <v>43</v>
      </c>
      <c r="F11" s="405">
        <f>0.4*150*8760/2*9500</f>
        <v>2496600000</v>
      </c>
      <c r="G11" s="406"/>
      <c r="H11" s="406"/>
      <c r="I11" s="406"/>
      <c r="J11" s="407"/>
      <c r="K11" s="382" t="s">
        <v>471</v>
      </c>
      <c r="L11" s="408"/>
      <c r="N11" s="271">
        <v>0.5</v>
      </c>
      <c r="O11" s="272">
        <f>7701.9*0.5^2-16358*(0.5)+17674</f>
        <v>11420.475</v>
      </c>
      <c r="P11" s="69">
        <f t="shared" si="2"/>
        <v>75</v>
      </c>
      <c r="Q11" s="69">
        <f t="shared" si="3"/>
        <v>5625</v>
      </c>
      <c r="R11" s="273">
        <f>O11*P11/1000</f>
        <v>856.53562499999998</v>
      </c>
      <c r="S11" s="270">
        <f t="shared" si="5"/>
        <v>6.0119908150892343</v>
      </c>
      <c r="T11" s="69">
        <f t="shared" si="0"/>
        <v>0</v>
      </c>
      <c r="U11" s="69">
        <f t="shared" si="1"/>
        <v>0</v>
      </c>
      <c r="V11" s="70">
        <f t="shared" si="6"/>
        <v>11.420475</v>
      </c>
      <c r="W11" s="70"/>
    </row>
    <row r="12" spans="1:23">
      <c r="A12" s="400"/>
      <c r="B12" s="402"/>
      <c r="C12" s="404"/>
      <c r="D12" s="353"/>
      <c r="E12" s="72" t="s">
        <v>44</v>
      </c>
      <c r="F12" s="405">
        <f>0.15*150*8760/2*9300</f>
        <v>916515000</v>
      </c>
      <c r="G12" s="406"/>
      <c r="H12" s="406"/>
      <c r="I12" s="406"/>
      <c r="J12" s="407"/>
      <c r="K12" s="383"/>
      <c r="L12" s="409"/>
      <c r="N12" s="70" t="s">
        <v>517</v>
      </c>
      <c r="O12" s="70"/>
      <c r="P12" s="70"/>
      <c r="Q12" s="70"/>
      <c r="R12" s="70">
        <f>2*0.0066</f>
        <v>1.32E-2</v>
      </c>
      <c r="S12" s="70"/>
      <c r="T12" s="70"/>
      <c r="U12" s="70"/>
      <c r="V12" s="70"/>
    </row>
    <row r="13" spans="1:23" ht="14.55" customHeight="1" thickBot="1">
      <c r="A13" s="399" t="s">
        <v>45</v>
      </c>
      <c r="B13" s="401" t="s">
        <v>46</v>
      </c>
      <c r="C13" s="403" t="s">
        <v>42</v>
      </c>
      <c r="D13" s="352" t="s">
        <v>26</v>
      </c>
      <c r="E13" s="72" t="s">
        <v>47</v>
      </c>
      <c r="F13" s="410">
        <f>ROUND(F11/1.03,-5)</f>
        <v>2423900000</v>
      </c>
      <c r="G13" s="411"/>
      <c r="H13" s="411"/>
      <c r="I13" s="411"/>
      <c r="J13" s="412"/>
      <c r="K13" s="107" t="s">
        <v>472</v>
      </c>
      <c r="L13" s="384" t="s">
        <v>473</v>
      </c>
      <c r="N13" s="70"/>
      <c r="O13" s="70"/>
      <c r="P13" s="70"/>
      <c r="Q13" s="70"/>
      <c r="R13" s="70"/>
      <c r="S13" s="70"/>
      <c r="T13" s="70"/>
      <c r="U13" s="70"/>
      <c r="V13" s="70"/>
    </row>
    <row r="14" spans="1:23" ht="57.6">
      <c r="A14" s="400"/>
      <c r="B14" s="402"/>
      <c r="C14" s="404"/>
      <c r="D14" s="353"/>
      <c r="E14" s="72" t="s">
        <v>48</v>
      </c>
      <c r="F14" s="386">
        <f>ROUND(F12/0.98,-5)</f>
        <v>935200000</v>
      </c>
      <c r="G14" s="387"/>
      <c r="H14" s="387"/>
      <c r="I14" s="387"/>
      <c r="J14" s="388"/>
      <c r="K14" s="107" t="s">
        <v>474</v>
      </c>
      <c r="L14" s="385"/>
      <c r="N14" s="274" t="s">
        <v>518</v>
      </c>
      <c r="O14" s="274"/>
      <c r="P14" s="70"/>
      <c r="Q14" s="70"/>
      <c r="R14" s="70"/>
      <c r="S14" s="70"/>
      <c r="T14" s="70"/>
      <c r="U14" s="70"/>
      <c r="V14" s="70"/>
    </row>
    <row r="15" spans="1:23" ht="42.6" customHeight="1">
      <c r="A15" s="19" t="s">
        <v>49</v>
      </c>
      <c r="B15" s="178" t="s">
        <v>50</v>
      </c>
      <c r="C15" s="138" t="s">
        <v>51</v>
      </c>
      <c r="D15" s="168" t="s">
        <v>26</v>
      </c>
      <c r="E15" s="168" t="s">
        <v>27</v>
      </c>
      <c r="F15" s="355" t="s">
        <v>475</v>
      </c>
      <c r="G15" s="356"/>
      <c r="H15" s="356"/>
      <c r="I15" s="356"/>
      <c r="J15" s="357"/>
      <c r="K15" s="172" t="s">
        <v>476</v>
      </c>
      <c r="L15" s="116" t="s">
        <v>477</v>
      </c>
      <c r="N15" s="70" t="s">
        <v>519</v>
      </c>
      <c r="O15" s="70">
        <v>0.99979545883128595</v>
      </c>
      <c r="P15" s="70"/>
      <c r="Q15" s="70"/>
      <c r="R15" s="70"/>
      <c r="S15" s="70"/>
      <c r="T15" s="70"/>
      <c r="U15" s="70"/>
      <c r="V15" s="70"/>
    </row>
    <row r="16" spans="1:23" ht="14.55" customHeight="1">
      <c r="A16" s="346" t="s">
        <v>52</v>
      </c>
      <c r="B16" s="359" t="s">
        <v>53</v>
      </c>
      <c r="C16" s="361" t="s">
        <v>54</v>
      </c>
      <c r="D16" s="352" t="s">
        <v>26</v>
      </c>
      <c r="E16" s="72" t="s">
        <v>43</v>
      </c>
      <c r="F16" s="364">
        <f>F11/F13</f>
        <v>1.0299929865093445</v>
      </c>
      <c r="G16" s="364"/>
      <c r="H16" s="364"/>
      <c r="I16" s="364"/>
      <c r="J16" s="364"/>
      <c r="K16" s="107"/>
      <c r="L16" s="117" t="s">
        <v>478</v>
      </c>
      <c r="N16" s="70" t="s">
        <v>520</v>
      </c>
      <c r="O16" s="70">
        <v>0.9995909594996617</v>
      </c>
      <c r="P16" s="70"/>
      <c r="Q16" s="70"/>
      <c r="R16" s="70"/>
      <c r="S16" s="70"/>
      <c r="T16" s="70"/>
      <c r="U16" s="70"/>
      <c r="V16" s="70"/>
    </row>
    <row r="17" spans="1:30" ht="43.8" thickBot="1">
      <c r="A17" s="358"/>
      <c r="B17" s="360"/>
      <c r="C17" s="362"/>
      <c r="D17" s="363"/>
      <c r="E17" s="73" t="s">
        <v>44</v>
      </c>
      <c r="F17" s="365">
        <f>F12/F14</f>
        <v>0.98002031650983745</v>
      </c>
      <c r="G17" s="365"/>
      <c r="H17" s="365"/>
      <c r="I17" s="365"/>
      <c r="J17" s="365"/>
      <c r="K17" s="114"/>
      <c r="L17" s="115" t="s">
        <v>479</v>
      </c>
      <c r="N17" s="70" t="s">
        <v>521</v>
      </c>
      <c r="O17" s="70">
        <v>0.99938643924949266</v>
      </c>
      <c r="P17" s="70"/>
      <c r="Q17" s="70"/>
      <c r="R17" s="70"/>
      <c r="S17" s="70"/>
      <c r="T17" s="70"/>
      <c r="U17" s="70"/>
      <c r="V17" s="70"/>
    </row>
    <row r="18" spans="1:30" s="70" customFormat="1">
      <c r="A18" s="44" t="s">
        <v>55</v>
      </c>
      <c r="B18" s="86" t="s">
        <v>56</v>
      </c>
      <c r="C18" s="87"/>
      <c r="D18" s="87"/>
      <c r="E18" s="87"/>
      <c r="F18" s="366"/>
      <c r="G18" s="367"/>
      <c r="H18" s="367"/>
      <c r="I18" s="367"/>
      <c r="J18" s="368"/>
      <c r="K18" s="87"/>
      <c r="L18" s="88"/>
      <c r="N18" s="70" t="s">
        <v>522</v>
      </c>
      <c r="O18" s="70">
        <v>4.5124150172447273</v>
      </c>
    </row>
    <row r="19" spans="1:30" ht="42.9" customHeight="1" thickBot="1">
      <c r="A19" s="180" t="s">
        <v>8</v>
      </c>
      <c r="B19" s="181" t="s">
        <v>57</v>
      </c>
      <c r="C19" s="170" t="s">
        <v>58</v>
      </c>
      <c r="D19" s="72" t="s">
        <v>26</v>
      </c>
      <c r="E19" s="72" t="s">
        <v>27</v>
      </c>
      <c r="F19" s="369" t="s">
        <v>480</v>
      </c>
      <c r="G19" s="370"/>
      <c r="H19" s="370"/>
      <c r="I19" s="370"/>
      <c r="J19" s="371"/>
      <c r="K19" s="107" t="s">
        <v>481</v>
      </c>
      <c r="L19" s="117" t="s">
        <v>482</v>
      </c>
      <c r="N19" s="275" t="s">
        <v>523</v>
      </c>
      <c r="O19" s="275">
        <v>7</v>
      </c>
      <c r="P19" s="70"/>
      <c r="Q19" s="70"/>
      <c r="R19" s="70"/>
      <c r="S19" s="70"/>
      <c r="T19" s="70"/>
      <c r="U19" s="70"/>
      <c r="V19" s="70"/>
    </row>
    <row r="20" spans="1:30" ht="45" customHeight="1">
      <c r="A20" s="180" t="s">
        <v>59</v>
      </c>
      <c r="B20" s="181" t="s">
        <v>60</v>
      </c>
      <c r="C20" s="178" t="s">
        <v>61</v>
      </c>
      <c r="D20" s="72" t="s">
        <v>26</v>
      </c>
      <c r="E20" s="72" t="s">
        <v>27</v>
      </c>
      <c r="F20" s="372">
        <v>1.5</v>
      </c>
      <c r="G20" s="370"/>
      <c r="H20" s="370"/>
      <c r="I20" s="370"/>
      <c r="J20" s="371"/>
      <c r="K20" s="107" t="s">
        <v>483</v>
      </c>
      <c r="L20" s="117" t="s">
        <v>484</v>
      </c>
      <c r="N20" s="70"/>
      <c r="O20" s="70"/>
      <c r="P20" s="70"/>
      <c r="Q20" s="70"/>
      <c r="R20" s="70"/>
      <c r="S20" s="70"/>
      <c r="T20" s="70"/>
      <c r="U20" s="70"/>
      <c r="V20" s="70"/>
    </row>
    <row r="21" spans="1:30" ht="52.95" customHeight="1" thickBot="1">
      <c r="A21" s="174" t="s">
        <v>62</v>
      </c>
      <c r="B21" s="175" t="s">
        <v>63</v>
      </c>
      <c r="C21" s="176" t="s">
        <v>64</v>
      </c>
      <c r="D21" s="168" t="s">
        <v>26</v>
      </c>
      <c r="E21" s="168" t="s">
        <v>27</v>
      </c>
      <c r="F21" s="373">
        <v>0.05</v>
      </c>
      <c r="G21" s="374"/>
      <c r="H21" s="374"/>
      <c r="I21" s="374"/>
      <c r="J21" s="375"/>
      <c r="K21" s="172" t="s">
        <v>485</v>
      </c>
      <c r="L21" s="167" t="s">
        <v>486</v>
      </c>
      <c r="N21" s="70" t="s">
        <v>524</v>
      </c>
      <c r="O21" s="70"/>
      <c r="P21" s="70"/>
      <c r="Q21" s="70"/>
      <c r="R21" s="70"/>
      <c r="S21" s="70"/>
      <c r="T21" s="70"/>
      <c r="U21" s="70"/>
      <c r="V21" s="70"/>
    </row>
    <row r="22" spans="1:30" s="70" customFormat="1">
      <c r="A22" s="21" t="s">
        <v>65</v>
      </c>
      <c r="B22" s="82" t="s">
        <v>66</v>
      </c>
      <c r="C22" s="89"/>
      <c r="D22" s="184"/>
      <c r="E22" s="184"/>
      <c r="F22" s="376"/>
      <c r="G22" s="376"/>
      <c r="H22" s="376"/>
      <c r="I22" s="376"/>
      <c r="J22" s="376"/>
      <c r="K22" s="184"/>
      <c r="L22" s="83"/>
      <c r="N22" s="276"/>
      <c r="O22" s="276" t="s">
        <v>525</v>
      </c>
      <c r="P22" s="276" t="s">
        <v>526</v>
      </c>
      <c r="Q22" s="276" t="s">
        <v>527</v>
      </c>
      <c r="R22" s="276" t="s">
        <v>528</v>
      </c>
      <c r="S22" s="276" t="s">
        <v>529</v>
      </c>
    </row>
    <row r="23" spans="1:30" s="70" customFormat="1" ht="19.5" customHeight="1" thickBot="1">
      <c r="A23" s="377" t="s">
        <v>9</v>
      </c>
      <c r="B23" s="378" t="s">
        <v>67</v>
      </c>
      <c r="C23" s="381" t="s">
        <v>68</v>
      </c>
      <c r="D23" s="381" t="s">
        <v>26</v>
      </c>
      <c r="E23" s="381" t="s">
        <v>27</v>
      </c>
      <c r="F23" s="426" t="s">
        <v>30</v>
      </c>
      <c r="G23" s="427"/>
      <c r="H23" s="427"/>
      <c r="I23" s="427"/>
      <c r="J23" s="428"/>
      <c r="K23" s="433"/>
      <c r="L23" s="434" t="s">
        <v>487</v>
      </c>
      <c r="N23" s="70" t="s">
        <v>530</v>
      </c>
      <c r="O23" s="70">
        <v>2</v>
      </c>
      <c r="P23" s="70">
        <v>199037.11670255839</v>
      </c>
      <c r="Q23" s="70">
        <v>99518.558351279193</v>
      </c>
      <c r="R23" s="70">
        <v>4887.4913788394961</v>
      </c>
      <c r="S23" s="70">
        <v>1.6731413091695457E-7</v>
      </c>
    </row>
    <row r="24" spans="1:30" s="70" customFormat="1" ht="27" customHeight="1">
      <c r="A24" s="377"/>
      <c r="B24" s="379"/>
      <c r="C24" s="381"/>
      <c r="D24" s="381"/>
      <c r="E24" s="413"/>
      <c r="F24" s="108" t="s">
        <v>439</v>
      </c>
      <c r="G24" s="109" t="s">
        <v>440</v>
      </c>
      <c r="H24" s="109" t="s">
        <v>441</v>
      </c>
      <c r="I24" s="109" t="s">
        <v>442</v>
      </c>
      <c r="J24" s="110" t="s">
        <v>465</v>
      </c>
      <c r="K24" s="433"/>
      <c r="L24" s="434"/>
    </row>
    <row r="25" spans="1:30" s="70" customFormat="1" ht="27" customHeight="1">
      <c r="A25" s="377"/>
      <c r="B25" s="380"/>
      <c r="C25" s="381"/>
      <c r="D25" s="381"/>
      <c r="E25" s="413"/>
      <c r="F25" s="111">
        <f>(F8)*$F$28-F26/1000</f>
        <v>-7.5231640000000044E-2</v>
      </c>
      <c r="G25" s="111">
        <f>(G8)*$F$28-F26/1000</f>
        <v>-5.5742214999999984E-2</v>
      </c>
      <c r="H25" s="111">
        <f>(H8)*$F$28-F26/1000</f>
        <v>-4.599995400000001E-2</v>
      </c>
      <c r="I25" s="111">
        <f>(I8)*$F$28-F26/1000</f>
        <v>-3.6257693000000035E-2</v>
      </c>
      <c r="J25" s="111">
        <f>(J8)*$F$28-F26/1000</f>
        <v>-2.6515432000000005E-2</v>
      </c>
      <c r="K25" s="433"/>
      <c r="L25" s="434"/>
      <c r="N25" s="70" t="s">
        <v>531</v>
      </c>
      <c r="O25" s="70">
        <v>4</v>
      </c>
      <c r="P25" s="70">
        <v>81.447557151422942</v>
      </c>
      <c r="Q25" s="70">
        <v>20.361889287855735</v>
      </c>
    </row>
    <row r="26" spans="1:30" ht="72.599999999999994" thickBot="1">
      <c r="A26" s="180" t="s">
        <v>69</v>
      </c>
      <c r="B26" s="80" t="s">
        <v>70</v>
      </c>
      <c r="C26" s="178" t="s">
        <v>71</v>
      </c>
      <c r="D26" s="72" t="s">
        <v>26</v>
      </c>
      <c r="E26" s="72" t="s">
        <v>27</v>
      </c>
      <c r="F26" s="345">
        <v>370</v>
      </c>
      <c r="G26" s="345"/>
      <c r="H26" s="345"/>
      <c r="I26" s="345"/>
      <c r="J26" s="345"/>
      <c r="K26" s="186" t="s">
        <v>488</v>
      </c>
      <c r="L26" s="169"/>
      <c r="N26" s="275" t="s">
        <v>532</v>
      </c>
      <c r="O26" s="275">
        <v>6</v>
      </c>
      <c r="P26" s="275">
        <v>199118.56425970982</v>
      </c>
      <c r="Q26" s="275"/>
      <c r="R26" s="275"/>
      <c r="S26" s="275"/>
      <c r="T26" s="70"/>
      <c r="U26" s="70"/>
      <c r="V26" s="70"/>
    </row>
    <row r="27" spans="1:30" ht="43.2">
      <c r="A27" s="174" t="s">
        <v>10</v>
      </c>
      <c r="B27" s="185" t="s">
        <v>72</v>
      </c>
      <c r="C27" s="178" t="s">
        <v>73</v>
      </c>
      <c r="D27" s="168" t="s">
        <v>26</v>
      </c>
      <c r="E27" s="168" t="s">
        <v>27</v>
      </c>
      <c r="F27" s="429">
        <v>50</v>
      </c>
      <c r="G27" s="430"/>
      <c r="H27" s="430"/>
      <c r="I27" s="430"/>
      <c r="J27" s="431"/>
      <c r="K27" s="134"/>
      <c r="L27" s="261"/>
      <c r="N27" s="70" t="s">
        <v>533</v>
      </c>
      <c r="O27" s="70">
        <v>447.23221447849323</v>
      </c>
      <c r="P27" s="70">
        <v>39.06216612678012</v>
      </c>
      <c r="Q27" s="70">
        <v>11.449242549093588</v>
      </c>
      <c r="R27" s="70">
        <v>3.3210371101854373E-4</v>
      </c>
      <c r="S27" s="70">
        <v>338.77825453737154</v>
      </c>
      <c r="T27" s="70">
        <v>555.68617441961499</v>
      </c>
      <c r="U27" s="70">
        <v>338.77825453737154</v>
      </c>
      <c r="V27" s="70">
        <v>555.68617441961499</v>
      </c>
    </row>
    <row r="28" spans="1:30" ht="72.599999999999994" thickBot="1">
      <c r="A28" s="25" t="s">
        <v>74</v>
      </c>
      <c r="B28" s="94" t="s">
        <v>75</v>
      </c>
      <c r="C28" s="179" t="s">
        <v>76</v>
      </c>
      <c r="D28" s="73" t="s">
        <v>26</v>
      </c>
      <c r="E28" s="73" t="s">
        <v>27</v>
      </c>
      <c r="F28" s="432">
        <f>0.04903</f>
        <v>4.9029999999999997E-2</v>
      </c>
      <c r="G28" s="432"/>
      <c r="H28" s="432"/>
      <c r="I28" s="432"/>
      <c r="J28" s="432"/>
      <c r="K28" s="186" t="s">
        <v>489</v>
      </c>
      <c r="L28" s="262" t="s">
        <v>490</v>
      </c>
      <c r="N28" s="70"/>
      <c r="O28" s="70"/>
      <c r="P28" s="70"/>
      <c r="Q28" s="70"/>
      <c r="R28" s="70"/>
      <c r="S28" s="70"/>
      <c r="T28" s="70"/>
      <c r="U28" s="70"/>
      <c r="V28" s="70"/>
    </row>
    <row r="29" spans="1:30" s="70" customFormat="1" ht="39" customHeight="1">
      <c r="A29" s="44" t="s">
        <v>77</v>
      </c>
      <c r="B29" s="86" t="s">
        <v>78</v>
      </c>
      <c r="C29" s="87"/>
      <c r="D29" s="87"/>
      <c r="E29" s="87"/>
      <c r="F29" s="396"/>
      <c r="G29" s="397"/>
      <c r="H29" s="397"/>
      <c r="I29" s="397"/>
      <c r="J29" s="398"/>
      <c r="K29" s="183"/>
      <c r="L29" s="88"/>
      <c r="N29" s="70" t="s">
        <v>534</v>
      </c>
      <c r="O29" s="70">
        <v>5.0183350390026851</v>
      </c>
      <c r="P29" s="70">
        <v>0.72898688241284515</v>
      </c>
      <c r="Q29" s="70">
        <v>6.8839853776143327</v>
      </c>
      <c r="R29" s="70">
        <v>2.3336625574987818E-3</v>
      </c>
      <c r="S29" s="70">
        <v>2.9943429775741417</v>
      </c>
      <c r="T29" s="70">
        <v>7.042327100431228</v>
      </c>
      <c r="U29" s="70">
        <v>2.9943429775741417</v>
      </c>
      <c r="V29" s="70">
        <v>7.042327100431228</v>
      </c>
      <c r="W29" s="69"/>
      <c r="X29" s="69"/>
      <c r="Y29" s="69"/>
      <c r="Z29" s="69"/>
      <c r="AA29" s="69"/>
      <c r="AB29" s="69"/>
      <c r="AC29" s="69"/>
      <c r="AD29" s="69"/>
    </row>
    <row r="30" spans="1:30" s="70" customFormat="1" ht="15.9" customHeight="1" thickBot="1">
      <c r="A30" s="414" t="s">
        <v>79</v>
      </c>
      <c r="B30" s="417" t="s">
        <v>80</v>
      </c>
      <c r="C30" s="26" t="s">
        <v>81</v>
      </c>
      <c r="D30" s="420" t="s">
        <v>26</v>
      </c>
      <c r="E30" s="420" t="s">
        <v>27</v>
      </c>
      <c r="F30" s="423">
        <v>5000</v>
      </c>
      <c r="G30" s="424"/>
      <c r="H30" s="424"/>
      <c r="I30" s="424"/>
      <c r="J30" s="425"/>
      <c r="K30" s="132" t="s">
        <v>491</v>
      </c>
      <c r="L30" s="435" t="s">
        <v>492</v>
      </c>
      <c r="N30" s="275" t="s">
        <v>535</v>
      </c>
      <c r="O30" s="275">
        <v>6.6243718405769939E-3</v>
      </c>
      <c r="P30" s="275">
        <v>3.2459356589457197E-3</v>
      </c>
      <c r="Q30" s="275">
        <v>2.0408204402697834</v>
      </c>
      <c r="R30" s="275">
        <v>0.11084020034183252</v>
      </c>
      <c r="S30" s="275">
        <v>-2.3877903314898242E-3</v>
      </c>
      <c r="T30" s="275">
        <v>1.563653401264381E-2</v>
      </c>
      <c r="U30" s="275">
        <v>-2.3877903314898242E-3</v>
      </c>
      <c r="V30" s="275">
        <v>1.563653401264381E-2</v>
      </c>
    </row>
    <row r="31" spans="1:30" s="70" customFormat="1" ht="15.9" customHeight="1">
      <c r="A31" s="415"/>
      <c r="B31" s="418"/>
      <c r="C31" s="125" t="s">
        <v>82</v>
      </c>
      <c r="D31" s="421"/>
      <c r="E31" s="421"/>
      <c r="F31" s="423">
        <v>400</v>
      </c>
      <c r="G31" s="424"/>
      <c r="H31" s="424"/>
      <c r="I31" s="424"/>
      <c r="J31" s="425"/>
      <c r="K31" s="132" t="s">
        <v>491</v>
      </c>
      <c r="L31" s="436"/>
    </row>
    <row r="32" spans="1:30" ht="15" customHeight="1">
      <c r="A32" s="415"/>
      <c r="B32" s="418"/>
      <c r="C32" s="26" t="s">
        <v>83</v>
      </c>
      <c r="D32" s="421"/>
      <c r="E32" s="421"/>
      <c r="F32" s="441">
        <v>500</v>
      </c>
      <c r="G32" s="442"/>
      <c r="H32" s="442"/>
      <c r="I32" s="442"/>
      <c r="J32" s="443"/>
      <c r="K32" s="132" t="s">
        <v>491</v>
      </c>
      <c r="L32" s="436"/>
      <c r="N32" s="70"/>
      <c r="O32" s="70"/>
      <c r="P32" s="70"/>
      <c r="Q32" s="70"/>
      <c r="R32" s="70"/>
    </row>
    <row r="33" spans="1:24" ht="15.9" customHeight="1">
      <c r="A33" s="415"/>
      <c r="B33" s="418"/>
      <c r="C33" s="26" t="s">
        <v>84</v>
      </c>
      <c r="D33" s="421"/>
      <c r="E33" s="421"/>
      <c r="F33" s="441">
        <v>250</v>
      </c>
      <c r="G33" s="442"/>
      <c r="H33" s="442"/>
      <c r="I33" s="442"/>
      <c r="J33" s="443"/>
      <c r="K33" s="132" t="s">
        <v>491</v>
      </c>
      <c r="L33" s="436"/>
      <c r="N33" s="70"/>
      <c r="O33" s="70"/>
      <c r="P33" s="70"/>
      <c r="Q33" s="70"/>
      <c r="R33" s="70"/>
    </row>
    <row r="34" spans="1:24" ht="15" customHeight="1">
      <c r="A34" s="415"/>
      <c r="B34" s="418"/>
      <c r="C34" s="26" t="s">
        <v>85</v>
      </c>
      <c r="D34" s="421"/>
      <c r="E34" s="421"/>
      <c r="F34" s="441">
        <v>500</v>
      </c>
      <c r="G34" s="442"/>
      <c r="H34" s="442"/>
      <c r="I34" s="442"/>
      <c r="J34" s="443"/>
      <c r="K34" s="132" t="s">
        <v>491</v>
      </c>
      <c r="L34" s="436"/>
      <c r="N34" s="70"/>
      <c r="O34" s="70"/>
      <c r="P34" s="70"/>
      <c r="Q34" s="70"/>
      <c r="R34" s="70"/>
    </row>
    <row r="35" spans="1:24" ht="15.6" customHeight="1">
      <c r="A35" s="415"/>
      <c r="B35" s="418"/>
      <c r="C35" s="26" t="s">
        <v>86</v>
      </c>
      <c r="D35" s="421"/>
      <c r="E35" s="421"/>
      <c r="F35" s="441">
        <v>250</v>
      </c>
      <c r="G35" s="442"/>
      <c r="H35" s="442"/>
      <c r="I35" s="442"/>
      <c r="J35" s="443"/>
      <c r="K35" s="132" t="s">
        <v>491</v>
      </c>
      <c r="L35" s="436"/>
      <c r="N35" s="70"/>
      <c r="O35" s="70"/>
      <c r="P35" s="70"/>
      <c r="Q35" s="70"/>
      <c r="R35" s="70"/>
    </row>
    <row r="36" spans="1:24" ht="15" customHeight="1">
      <c r="A36" s="415"/>
      <c r="B36" s="418"/>
      <c r="C36" s="26" t="s">
        <v>87</v>
      </c>
      <c r="D36" s="421"/>
      <c r="E36" s="421"/>
      <c r="F36" s="441">
        <v>500</v>
      </c>
      <c r="G36" s="442"/>
      <c r="H36" s="442"/>
      <c r="I36" s="442"/>
      <c r="J36" s="443"/>
      <c r="K36" s="132" t="s">
        <v>491</v>
      </c>
      <c r="L36" s="436"/>
      <c r="N36" s="70"/>
      <c r="O36" s="70"/>
      <c r="P36" s="70"/>
      <c r="Q36" s="70"/>
      <c r="R36" s="70"/>
    </row>
    <row r="37" spans="1:24" ht="16.5" customHeight="1">
      <c r="A37" s="415"/>
      <c r="B37" s="418"/>
      <c r="C37" s="26" t="s">
        <v>88</v>
      </c>
      <c r="D37" s="421"/>
      <c r="E37" s="421"/>
      <c r="F37" s="441">
        <v>250</v>
      </c>
      <c r="G37" s="442"/>
      <c r="H37" s="442"/>
      <c r="I37" s="442"/>
      <c r="J37" s="443"/>
      <c r="K37" s="132" t="s">
        <v>491</v>
      </c>
      <c r="L37" s="436"/>
      <c r="N37" s="70"/>
      <c r="O37" s="70"/>
      <c r="P37" s="70"/>
      <c r="Q37" s="70"/>
      <c r="R37" s="70"/>
    </row>
    <row r="38" spans="1:24" ht="15.6" customHeight="1">
      <c r="A38" s="415"/>
      <c r="B38" s="418"/>
      <c r="C38" s="26" t="s">
        <v>89</v>
      </c>
      <c r="D38" s="421"/>
      <c r="E38" s="421"/>
      <c r="F38" s="441">
        <v>0</v>
      </c>
      <c r="G38" s="442"/>
      <c r="H38" s="442"/>
      <c r="I38" s="442"/>
      <c r="J38" s="443"/>
      <c r="K38" s="132" t="s">
        <v>491</v>
      </c>
      <c r="L38" s="436"/>
    </row>
    <row r="39" spans="1:24" ht="15.6" customHeight="1">
      <c r="A39" s="416"/>
      <c r="B39" s="419"/>
      <c r="C39" s="26" t="s">
        <v>90</v>
      </c>
      <c r="D39" s="422"/>
      <c r="E39" s="422"/>
      <c r="F39" s="441">
        <v>0</v>
      </c>
      <c r="G39" s="442"/>
      <c r="H39" s="442"/>
      <c r="I39" s="442"/>
      <c r="J39" s="443"/>
      <c r="K39" s="132" t="s">
        <v>491</v>
      </c>
      <c r="L39" s="437"/>
    </row>
    <row r="40" spans="1:24" ht="14.4" customHeight="1">
      <c r="A40" s="414" t="s">
        <v>91</v>
      </c>
      <c r="B40" s="352" t="s">
        <v>92</v>
      </c>
      <c r="C40" s="128" t="s">
        <v>93</v>
      </c>
      <c r="D40" s="420" t="s">
        <v>26</v>
      </c>
      <c r="E40" s="420" t="s">
        <v>27</v>
      </c>
      <c r="F40" s="438">
        <v>450</v>
      </c>
      <c r="G40" s="439"/>
      <c r="H40" s="439"/>
      <c r="I40" s="439"/>
      <c r="J40" s="440"/>
      <c r="K40" s="132" t="s">
        <v>491</v>
      </c>
      <c r="L40" s="435" t="s">
        <v>493</v>
      </c>
    </row>
    <row r="41" spans="1:24" ht="15.9" customHeight="1">
      <c r="A41" s="415"/>
      <c r="B41" s="444"/>
      <c r="C41" s="128" t="s">
        <v>94</v>
      </c>
      <c r="D41" s="421"/>
      <c r="E41" s="421"/>
      <c r="F41" s="438">
        <v>300</v>
      </c>
      <c r="G41" s="439"/>
      <c r="H41" s="439"/>
      <c r="I41" s="439"/>
      <c r="J41" s="440"/>
      <c r="K41" s="132" t="s">
        <v>491</v>
      </c>
      <c r="L41" s="436"/>
    </row>
    <row r="42" spans="1:24" ht="15" customHeight="1">
      <c r="A42" s="415"/>
      <c r="B42" s="444"/>
      <c r="C42" s="26" t="s">
        <v>83</v>
      </c>
      <c r="D42" s="421"/>
      <c r="E42" s="421"/>
      <c r="F42" s="441">
        <v>3000</v>
      </c>
      <c r="G42" s="442"/>
      <c r="H42" s="442"/>
      <c r="I42" s="442"/>
      <c r="J42" s="443"/>
      <c r="K42" s="132" t="s">
        <v>491</v>
      </c>
      <c r="L42" s="436"/>
    </row>
    <row r="43" spans="1:24" ht="14.4" customHeight="1">
      <c r="A43" s="415"/>
      <c r="B43" s="444"/>
      <c r="C43" s="26" t="s">
        <v>84</v>
      </c>
      <c r="D43" s="421"/>
      <c r="E43" s="421"/>
      <c r="F43" s="441">
        <v>2000</v>
      </c>
      <c r="G43" s="442"/>
      <c r="H43" s="442"/>
      <c r="I43" s="442"/>
      <c r="J43" s="443"/>
      <c r="K43" s="132" t="s">
        <v>491</v>
      </c>
      <c r="L43" s="436"/>
    </row>
    <row r="44" spans="1:24" ht="14.1" customHeight="1">
      <c r="A44" s="415"/>
      <c r="B44" s="444"/>
      <c r="C44" s="26" t="s">
        <v>85</v>
      </c>
      <c r="D44" s="421"/>
      <c r="E44" s="421"/>
      <c r="F44" s="441">
        <v>3000</v>
      </c>
      <c r="G44" s="442"/>
      <c r="H44" s="442"/>
      <c r="I44" s="442"/>
      <c r="J44" s="443"/>
      <c r="K44" s="132" t="s">
        <v>491</v>
      </c>
      <c r="L44" s="436"/>
    </row>
    <row r="45" spans="1:24" ht="14.1" customHeight="1">
      <c r="A45" s="415"/>
      <c r="B45" s="444"/>
      <c r="C45" s="26" t="s">
        <v>86</v>
      </c>
      <c r="D45" s="421"/>
      <c r="E45" s="421"/>
      <c r="F45" s="441">
        <v>2000</v>
      </c>
      <c r="G45" s="442"/>
      <c r="H45" s="442"/>
      <c r="I45" s="442"/>
      <c r="J45" s="443"/>
      <c r="K45" s="132" t="s">
        <v>491</v>
      </c>
      <c r="L45" s="436"/>
      <c r="N45" s="70"/>
      <c r="O45" s="70"/>
      <c r="P45" s="70"/>
      <c r="Q45" s="70"/>
      <c r="R45" s="70"/>
      <c r="S45" s="70"/>
      <c r="T45" s="70"/>
      <c r="U45" s="70"/>
      <c r="V45" s="70"/>
      <c r="W45" s="70"/>
      <c r="X45" s="70"/>
    </row>
    <row r="46" spans="1:24" ht="15.9" customHeight="1">
      <c r="A46" s="415"/>
      <c r="B46" s="444"/>
      <c r="C46" s="26" t="s">
        <v>87</v>
      </c>
      <c r="D46" s="421"/>
      <c r="E46" s="421"/>
      <c r="F46" s="441">
        <v>3000</v>
      </c>
      <c r="G46" s="442"/>
      <c r="H46" s="442"/>
      <c r="I46" s="442"/>
      <c r="J46" s="443"/>
      <c r="K46" s="132" t="s">
        <v>491</v>
      </c>
      <c r="L46" s="436"/>
    </row>
    <row r="47" spans="1:24" ht="14.4" customHeight="1">
      <c r="A47" s="415"/>
      <c r="B47" s="444"/>
      <c r="C47" s="26" t="s">
        <v>88</v>
      </c>
      <c r="D47" s="421"/>
      <c r="E47" s="421"/>
      <c r="F47" s="441">
        <v>2000</v>
      </c>
      <c r="G47" s="442"/>
      <c r="H47" s="442"/>
      <c r="I47" s="442"/>
      <c r="J47" s="443"/>
      <c r="K47" s="132" t="s">
        <v>491</v>
      </c>
      <c r="L47" s="436"/>
    </row>
    <row r="48" spans="1:24" ht="15" customHeight="1">
      <c r="A48" s="415"/>
      <c r="B48" s="444"/>
      <c r="C48" s="26" t="s">
        <v>89</v>
      </c>
      <c r="D48" s="421"/>
      <c r="E48" s="421"/>
      <c r="F48" s="441">
        <v>0</v>
      </c>
      <c r="G48" s="442"/>
      <c r="H48" s="442"/>
      <c r="I48" s="442"/>
      <c r="J48" s="443"/>
      <c r="K48" s="132" t="s">
        <v>491</v>
      </c>
      <c r="L48" s="436"/>
    </row>
    <row r="49" spans="1:30" ht="14.4" customHeight="1">
      <c r="A49" s="416"/>
      <c r="B49" s="353"/>
      <c r="C49" s="26" t="s">
        <v>90</v>
      </c>
      <c r="D49" s="422"/>
      <c r="E49" s="422"/>
      <c r="F49" s="441">
        <v>0</v>
      </c>
      <c r="G49" s="442"/>
      <c r="H49" s="442"/>
      <c r="I49" s="442"/>
      <c r="J49" s="443"/>
      <c r="K49" s="132" t="s">
        <v>491</v>
      </c>
      <c r="L49" s="437"/>
    </row>
    <row r="50" spans="1:30" ht="15.9" customHeight="1">
      <c r="A50" s="414" t="s">
        <v>95</v>
      </c>
      <c r="B50" s="352" t="s">
        <v>96</v>
      </c>
      <c r="C50" s="131" t="s">
        <v>97</v>
      </c>
      <c r="D50" s="420" t="s">
        <v>26</v>
      </c>
      <c r="E50" s="420" t="s">
        <v>27</v>
      </c>
      <c r="F50" s="438">
        <v>0</v>
      </c>
      <c r="G50" s="439"/>
      <c r="H50" s="439"/>
      <c r="I50" s="439"/>
      <c r="J50" s="440"/>
      <c r="K50" s="132" t="s">
        <v>491</v>
      </c>
      <c r="L50" s="435" t="s">
        <v>493</v>
      </c>
    </row>
    <row r="51" spans="1:30" ht="28.8">
      <c r="A51" s="415"/>
      <c r="B51" s="444"/>
      <c r="C51" s="131" t="s">
        <v>82</v>
      </c>
      <c r="D51" s="421"/>
      <c r="E51" s="421"/>
      <c r="F51" s="438">
        <v>0</v>
      </c>
      <c r="G51" s="439"/>
      <c r="H51" s="439"/>
      <c r="I51" s="439"/>
      <c r="J51" s="440"/>
      <c r="K51" s="132" t="s">
        <v>491</v>
      </c>
      <c r="L51" s="436"/>
      <c r="N51" s="70"/>
      <c r="O51" s="70"/>
      <c r="P51" s="70"/>
      <c r="Q51" s="70"/>
      <c r="R51" s="70"/>
      <c r="S51" s="70"/>
      <c r="T51" s="70"/>
      <c r="U51" s="70"/>
      <c r="V51" s="70"/>
      <c r="W51" s="70"/>
      <c r="X51" s="70"/>
      <c r="Y51" s="70"/>
      <c r="Z51" s="70"/>
      <c r="AA51" s="70"/>
      <c r="AB51" s="70"/>
      <c r="AC51" s="70"/>
      <c r="AD51" s="70"/>
    </row>
    <row r="52" spans="1:30" ht="28.8">
      <c r="A52" s="415"/>
      <c r="B52" s="444"/>
      <c r="C52" s="129" t="s">
        <v>83</v>
      </c>
      <c r="D52" s="421"/>
      <c r="E52" s="421"/>
      <c r="F52" s="438">
        <v>1500</v>
      </c>
      <c r="G52" s="439"/>
      <c r="H52" s="439"/>
      <c r="I52" s="439"/>
      <c r="J52" s="440"/>
      <c r="K52" s="132" t="s">
        <v>491</v>
      </c>
      <c r="L52" s="436"/>
    </row>
    <row r="53" spans="1:30" ht="15" customHeight="1">
      <c r="A53" s="415"/>
      <c r="B53" s="444"/>
      <c r="C53" s="26" t="s">
        <v>84</v>
      </c>
      <c r="D53" s="421"/>
      <c r="E53" s="421"/>
      <c r="F53" s="441">
        <v>1000</v>
      </c>
      <c r="G53" s="442"/>
      <c r="H53" s="442"/>
      <c r="I53" s="442"/>
      <c r="J53" s="443"/>
      <c r="K53" s="132" t="s">
        <v>491</v>
      </c>
      <c r="L53" s="436"/>
    </row>
    <row r="54" spans="1:30" ht="17.100000000000001" customHeight="1">
      <c r="A54" s="415"/>
      <c r="B54" s="444"/>
      <c r="C54" s="26" t="s">
        <v>85</v>
      </c>
      <c r="D54" s="421"/>
      <c r="E54" s="421"/>
      <c r="F54" s="441">
        <v>1500</v>
      </c>
      <c r="G54" s="442"/>
      <c r="H54" s="442"/>
      <c r="I54" s="442"/>
      <c r="J54" s="443"/>
      <c r="K54" s="132" t="s">
        <v>491</v>
      </c>
      <c r="L54" s="436"/>
      <c r="N54" s="70"/>
      <c r="O54" s="70"/>
      <c r="P54" s="70"/>
      <c r="Q54" s="70"/>
      <c r="R54" s="70"/>
      <c r="S54" s="70"/>
      <c r="T54" s="70"/>
      <c r="U54" s="70"/>
      <c r="V54" s="70"/>
      <c r="W54" s="70"/>
      <c r="X54" s="70"/>
      <c r="Y54" s="70"/>
      <c r="Z54" s="70"/>
      <c r="AA54" s="70"/>
      <c r="AB54" s="70"/>
      <c r="AC54" s="70"/>
      <c r="AD54" s="70"/>
    </row>
    <row r="55" spans="1:30" ht="15.6" customHeight="1">
      <c r="A55" s="415"/>
      <c r="B55" s="444"/>
      <c r="C55" s="26" t="s">
        <v>86</v>
      </c>
      <c r="D55" s="421"/>
      <c r="E55" s="421"/>
      <c r="F55" s="441">
        <v>1000</v>
      </c>
      <c r="G55" s="442"/>
      <c r="H55" s="442"/>
      <c r="I55" s="442"/>
      <c r="J55" s="443"/>
      <c r="K55" s="132" t="s">
        <v>491</v>
      </c>
      <c r="L55" s="436"/>
    </row>
    <row r="56" spans="1:30" ht="17.399999999999999" customHeight="1">
      <c r="A56" s="415"/>
      <c r="B56" s="444"/>
      <c r="C56" s="26" t="s">
        <v>87</v>
      </c>
      <c r="D56" s="421"/>
      <c r="E56" s="421"/>
      <c r="F56" s="441">
        <v>1500</v>
      </c>
      <c r="G56" s="442"/>
      <c r="H56" s="442"/>
      <c r="I56" s="442"/>
      <c r="J56" s="443"/>
      <c r="K56" s="132" t="s">
        <v>491</v>
      </c>
      <c r="L56" s="436"/>
    </row>
    <row r="57" spans="1:30" ht="16.5" customHeight="1">
      <c r="A57" s="415"/>
      <c r="B57" s="444"/>
      <c r="C57" s="26" t="s">
        <v>88</v>
      </c>
      <c r="D57" s="421"/>
      <c r="E57" s="421"/>
      <c r="F57" s="441">
        <v>1000</v>
      </c>
      <c r="G57" s="442"/>
      <c r="H57" s="442"/>
      <c r="I57" s="442"/>
      <c r="J57" s="443"/>
      <c r="K57" s="132" t="s">
        <v>491</v>
      </c>
      <c r="L57" s="436"/>
    </row>
    <row r="58" spans="1:30" ht="16.5" customHeight="1">
      <c r="A58" s="415"/>
      <c r="B58" s="444"/>
      <c r="C58" s="26" t="s">
        <v>89</v>
      </c>
      <c r="D58" s="421"/>
      <c r="E58" s="421"/>
      <c r="F58" s="441">
        <v>0</v>
      </c>
      <c r="G58" s="442"/>
      <c r="H58" s="442"/>
      <c r="I58" s="442"/>
      <c r="J58" s="443"/>
      <c r="K58" s="132" t="s">
        <v>491</v>
      </c>
      <c r="L58" s="436"/>
    </row>
    <row r="59" spans="1:30" ht="16.5" customHeight="1">
      <c r="A59" s="416"/>
      <c r="B59" s="353"/>
      <c r="C59" s="26" t="s">
        <v>90</v>
      </c>
      <c r="D59" s="422"/>
      <c r="E59" s="422"/>
      <c r="F59" s="441">
        <v>0</v>
      </c>
      <c r="G59" s="442"/>
      <c r="H59" s="442"/>
      <c r="I59" s="442"/>
      <c r="J59" s="443"/>
      <c r="K59" s="132" t="s">
        <v>491</v>
      </c>
      <c r="L59" s="437"/>
    </row>
    <row r="60" spans="1:30" ht="14.4" customHeight="1">
      <c r="A60" s="414" t="s">
        <v>98</v>
      </c>
      <c r="B60" s="352" t="s">
        <v>99</v>
      </c>
      <c r="C60" s="128" t="s">
        <v>97</v>
      </c>
      <c r="D60" s="420" t="s">
        <v>26</v>
      </c>
      <c r="E60" s="420" t="s">
        <v>27</v>
      </c>
      <c r="F60" s="438">
        <v>0</v>
      </c>
      <c r="G60" s="439"/>
      <c r="H60" s="439"/>
      <c r="I60" s="439"/>
      <c r="J60" s="440"/>
      <c r="K60" s="132" t="s">
        <v>491</v>
      </c>
      <c r="L60" s="435" t="s">
        <v>493</v>
      </c>
    </row>
    <row r="61" spans="1:30" ht="14.1" customHeight="1">
      <c r="A61" s="415"/>
      <c r="B61" s="444"/>
      <c r="C61" s="131" t="s">
        <v>100</v>
      </c>
      <c r="D61" s="421"/>
      <c r="E61" s="421"/>
      <c r="F61" s="438">
        <v>0</v>
      </c>
      <c r="G61" s="439"/>
      <c r="H61" s="439"/>
      <c r="I61" s="439"/>
      <c r="J61" s="440"/>
      <c r="K61" s="132" t="s">
        <v>491</v>
      </c>
      <c r="L61" s="436"/>
    </row>
    <row r="62" spans="1:30" ht="14.1" customHeight="1">
      <c r="A62" s="415"/>
      <c r="B62" s="444"/>
      <c r="C62" s="129" t="s">
        <v>83</v>
      </c>
      <c r="D62" s="421"/>
      <c r="E62" s="421"/>
      <c r="F62" s="438">
        <v>300</v>
      </c>
      <c r="G62" s="439"/>
      <c r="H62" s="439"/>
      <c r="I62" s="439"/>
      <c r="J62" s="440"/>
      <c r="K62" s="132" t="s">
        <v>491</v>
      </c>
      <c r="L62" s="436"/>
    </row>
    <row r="63" spans="1:30" ht="15" customHeight="1">
      <c r="A63" s="415"/>
      <c r="B63" s="444"/>
      <c r="C63" s="26" t="s">
        <v>84</v>
      </c>
      <c r="D63" s="421"/>
      <c r="E63" s="421"/>
      <c r="F63" s="441">
        <v>0</v>
      </c>
      <c r="G63" s="442"/>
      <c r="H63" s="442"/>
      <c r="I63" s="442"/>
      <c r="J63" s="443"/>
      <c r="K63" s="132" t="s">
        <v>491</v>
      </c>
      <c r="L63" s="436"/>
    </row>
    <row r="64" spans="1:30" ht="15.9" customHeight="1">
      <c r="A64" s="415"/>
      <c r="B64" s="444"/>
      <c r="C64" s="26" t="s">
        <v>85</v>
      </c>
      <c r="D64" s="421"/>
      <c r="E64" s="421"/>
      <c r="F64" s="441">
        <v>300</v>
      </c>
      <c r="G64" s="442"/>
      <c r="H64" s="442"/>
      <c r="I64" s="442"/>
      <c r="J64" s="443"/>
      <c r="K64" s="132" t="s">
        <v>491</v>
      </c>
      <c r="L64" s="436"/>
    </row>
    <row r="65" spans="1:30" ht="28.8">
      <c r="A65" s="415"/>
      <c r="B65" s="444"/>
      <c r="C65" s="26" t="s">
        <v>86</v>
      </c>
      <c r="D65" s="421"/>
      <c r="E65" s="421"/>
      <c r="F65" s="441">
        <v>0</v>
      </c>
      <c r="G65" s="442"/>
      <c r="H65" s="442"/>
      <c r="I65" s="442"/>
      <c r="J65" s="443"/>
      <c r="K65" s="132" t="s">
        <v>491</v>
      </c>
      <c r="L65" s="436"/>
    </row>
    <row r="66" spans="1:30" ht="14.1" customHeight="1">
      <c r="A66" s="415"/>
      <c r="B66" s="444"/>
      <c r="C66" s="26" t="s">
        <v>87</v>
      </c>
      <c r="D66" s="421"/>
      <c r="E66" s="421"/>
      <c r="F66" s="441">
        <v>300</v>
      </c>
      <c r="G66" s="442"/>
      <c r="H66" s="442"/>
      <c r="I66" s="442"/>
      <c r="J66" s="443"/>
      <c r="K66" s="132" t="s">
        <v>491</v>
      </c>
      <c r="L66" s="436"/>
    </row>
    <row r="67" spans="1:30" ht="14.4" customHeight="1">
      <c r="A67" s="415"/>
      <c r="B67" s="444"/>
      <c r="C67" s="26" t="s">
        <v>88</v>
      </c>
      <c r="D67" s="421"/>
      <c r="E67" s="421"/>
      <c r="F67" s="441">
        <v>0</v>
      </c>
      <c r="G67" s="442"/>
      <c r="H67" s="442"/>
      <c r="I67" s="442"/>
      <c r="J67" s="443"/>
      <c r="K67" s="132" t="s">
        <v>491</v>
      </c>
      <c r="L67" s="436"/>
    </row>
    <row r="68" spans="1:30" ht="28.8">
      <c r="A68" s="415"/>
      <c r="B68" s="444"/>
      <c r="C68" s="26" t="s">
        <v>89</v>
      </c>
      <c r="D68" s="421"/>
      <c r="E68" s="421"/>
      <c r="F68" s="441">
        <v>0</v>
      </c>
      <c r="G68" s="442"/>
      <c r="H68" s="442"/>
      <c r="I68" s="442"/>
      <c r="J68" s="443"/>
      <c r="K68" s="132" t="s">
        <v>491</v>
      </c>
      <c r="L68" s="436"/>
    </row>
    <row r="69" spans="1:30" ht="29.4" thickBot="1">
      <c r="A69" s="455"/>
      <c r="B69" s="363"/>
      <c r="C69" s="26" t="s">
        <v>90</v>
      </c>
      <c r="D69" s="456"/>
      <c r="E69" s="456"/>
      <c r="F69" s="452">
        <v>0</v>
      </c>
      <c r="G69" s="453"/>
      <c r="H69" s="453"/>
      <c r="I69" s="453"/>
      <c r="J69" s="454"/>
      <c r="K69" s="132" t="s">
        <v>491</v>
      </c>
      <c r="L69" s="457"/>
    </row>
    <row r="70" spans="1:30" s="70" customFormat="1">
      <c r="A70" s="21" t="s">
        <v>101</v>
      </c>
      <c r="B70" s="82" t="s">
        <v>102</v>
      </c>
      <c r="C70" s="184"/>
      <c r="D70" s="184"/>
      <c r="E70" s="184"/>
      <c r="F70" s="445"/>
      <c r="G70" s="446"/>
      <c r="H70" s="446"/>
      <c r="I70" s="446"/>
      <c r="J70" s="447"/>
      <c r="K70" s="184"/>
      <c r="L70" s="83"/>
      <c r="N70" s="69"/>
      <c r="O70" s="69"/>
      <c r="P70" s="69"/>
      <c r="Q70" s="69"/>
      <c r="R70" s="69"/>
      <c r="S70" s="69"/>
      <c r="T70" s="69"/>
      <c r="U70" s="69"/>
      <c r="V70" s="69"/>
      <c r="W70" s="69"/>
      <c r="X70" s="69"/>
      <c r="Y70" s="69"/>
      <c r="Z70" s="69"/>
      <c r="AA70" s="69"/>
      <c r="AB70" s="69"/>
      <c r="AC70" s="69"/>
      <c r="AD70" s="69"/>
    </row>
    <row r="71" spans="1:30" ht="47.55" customHeight="1">
      <c r="A71" s="19" t="s">
        <v>103</v>
      </c>
      <c r="B71" s="181" t="s">
        <v>104</v>
      </c>
      <c r="C71" s="178" t="s">
        <v>105</v>
      </c>
      <c r="D71" s="72" t="s">
        <v>26</v>
      </c>
      <c r="E71" s="72" t="s">
        <v>27</v>
      </c>
      <c r="F71" s="429">
        <v>447.23</v>
      </c>
      <c r="G71" s="430"/>
      <c r="H71" s="430"/>
      <c r="I71" s="430"/>
      <c r="J71" s="431"/>
      <c r="K71" s="263" t="s">
        <v>494</v>
      </c>
      <c r="L71" s="169" t="s">
        <v>495</v>
      </c>
      <c r="N71" s="70"/>
      <c r="O71" s="70"/>
      <c r="P71" s="70"/>
      <c r="Q71" s="70"/>
      <c r="R71" s="70"/>
      <c r="S71" s="70"/>
      <c r="T71" s="70"/>
      <c r="U71" s="70"/>
      <c r="V71" s="70"/>
      <c r="W71" s="70"/>
      <c r="X71" s="70"/>
      <c r="Y71" s="70"/>
      <c r="Z71" s="70"/>
      <c r="AA71" s="70"/>
      <c r="AB71" s="70"/>
      <c r="AC71" s="70"/>
      <c r="AD71" s="70"/>
    </row>
    <row r="72" spans="1:30" ht="55.05" customHeight="1" thickBot="1">
      <c r="A72" s="171" t="s">
        <v>106</v>
      </c>
      <c r="B72" s="175" t="s">
        <v>107</v>
      </c>
      <c r="C72" s="178" t="s">
        <v>108</v>
      </c>
      <c r="D72" s="72" t="s">
        <v>26</v>
      </c>
      <c r="E72" s="72" t="s">
        <v>27</v>
      </c>
      <c r="F72" s="336">
        <f>F71*F28*F27</f>
        <v>1096.3843450000002</v>
      </c>
      <c r="G72" s="337"/>
      <c r="H72" s="337"/>
      <c r="I72" s="337"/>
      <c r="J72" s="338"/>
      <c r="K72" s="264" t="s">
        <v>496</v>
      </c>
      <c r="L72" s="265" t="s">
        <v>497</v>
      </c>
    </row>
    <row r="73" spans="1:30" s="70" customFormat="1">
      <c r="A73" s="21" t="s">
        <v>109</v>
      </c>
      <c r="B73" s="82" t="s">
        <v>110</v>
      </c>
      <c r="C73" s="184"/>
      <c r="D73" s="184"/>
      <c r="E73" s="184"/>
      <c r="F73" s="445"/>
      <c r="G73" s="446"/>
      <c r="H73" s="446"/>
      <c r="I73" s="446"/>
      <c r="J73" s="447"/>
      <c r="K73" s="184"/>
      <c r="L73" s="83"/>
      <c r="N73" s="69"/>
      <c r="O73" s="69"/>
      <c r="P73" s="69"/>
      <c r="Q73" s="69"/>
      <c r="R73" s="69"/>
      <c r="S73" s="69"/>
      <c r="T73" s="69"/>
      <c r="U73" s="69"/>
      <c r="V73" s="69"/>
      <c r="W73" s="69"/>
      <c r="X73" s="69"/>
      <c r="Y73" s="69"/>
      <c r="Z73" s="69"/>
      <c r="AA73" s="69"/>
      <c r="AB73" s="69"/>
      <c r="AC73" s="69"/>
      <c r="AD73" s="69"/>
    </row>
    <row r="74" spans="1:30" ht="43.2">
      <c r="A74" s="448" t="s">
        <v>111</v>
      </c>
      <c r="B74" s="170" t="s">
        <v>112</v>
      </c>
      <c r="C74" s="170" t="s">
        <v>113</v>
      </c>
      <c r="D74" s="72" t="s">
        <v>26</v>
      </c>
      <c r="E74" s="72" t="s">
        <v>27</v>
      </c>
      <c r="F74" s="429">
        <v>350</v>
      </c>
      <c r="G74" s="430"/>
      <c r="H74" s="430"/>
      <c r="I74" s="430"/>
      <c r="J74" s="431"/>
      <c r="K74" s="449" t="s">
        <v>498</v>
      </c>
      <c r="L74" s="390" t="s">
        <v>499</v>
      </c>
    </row>
    <row r="75" spans="1:30" ht="45.75" customHeight="1">
      <c r="A75" s="448"/>
      <c r="B75" s="170" t="s">
        <v>114</v>
      </c>
      <c r="C75" s="170" t="s">
        <v>113</v>
      </c>
      <c r="D75" s="72" t="s">
        <v>26</v>
      </c>
      <c r="E75" s="72" t="s">
        <v>27</v>
      </c>
      <c r="F75" s="429">
        <v>400</v>
      </c>
      <c r="G75" s="430"/>
      <c r="H75" s="430"/>
      <c r="I75" s="430"/>
      <c r="J75" s="431"/>
      <c r="K75" s="450"/>
      <c r="L75" s="391"/>
    </row>
    <row r="76" spans="1:30" ht="43.2">
      <c r="A76" s="448"/>
      <c r="B76" s="170" t="s">
        <v>115</v>
      </c>
      <c r="C76" s="170" t="s">
        <v>113</v>
      </c>
      <c r="D76" s="72" t="s">
        <v>26</v>
      </c>
      <c r="E76" s="72" t="s">
        <v>27</v>
      </c>
      <c r="F76" s="429">
        <v>450</v>
      </c>
      <c r="G76" s="430"/>
      <c r="H76" s="430"/>
      <c r="I76" s="430"/>
      <c r="J76" s="431"/>
      <c r="K76" s="451"/>
      <c r="L76" s="392"/>
    </row>
    <row r="77" spans="1:30" ht="43.2">
      <c r="A77" s="448" t="s">
        <v>116</v>
      </c>
      <c r="B77" s="170" t="s">
        <v>403</v>
      </c>
      <c r="C77" s="170" t="s">
        <v>117</v>
      </c>
      <c r="D77" s="72" t="s">
        <v>26</v>
      </c>
      <c r="E77" s="72" t="s">
        <v>27</v>
      </c>
      <c r="F77" s="429">
        <v>7</v>
      </c>
      <c r="G77" s="430"/>
      <c r="H77" s="430"/>
      <c r="I77" s="430"/>
      <c r="J77" s="431"/>
      <c r="K77" s="449" t="s">
        <v>500</v>
      </c>
      <c r="L77" s="390" t="s">
        <v>501</v>
      </c>
    </row>
    <row r="78" spans="1:30" ht="43.2">
      <c r="A78" s="448"/>
      <c r="B78" s="170" t="s">
        <v>404</v>
      </c>
      <c r="C78" s="170" t="s">
        <v>117</v>
      </c>
      <c r="D78" s="72" t="s">
        <v>26</v>
      </c>
      <c r="E78" s="72" t="s">
        <v>27</v>
      </c>
      <c r="F78" s="429">
        <v>8</v>
      </c>
      <c r="G78" s="430"/>
      <c r="H78" s="430"/>
      <c r="I78" s="430"/>
      <c r="J78" s="431"/>
      <c r="K78" s="450"/>
      <c r="L78" s="391"/>
    </row>
    <row r="79" spans="1:30" ht="43.2">
      <c r="A79" s="448"/>
      <c r="B79" s="170" t="s">
        <v>405</v>
      </c>
      <c r="C79" s="170" t="s">
        <v>117</v>
      </c>
      <c r="D79" s="72" t="s">
        <v>26</v>
      </c>
      <c r="E79" s="72" t="s">
        <v>27</v>
      </c>
      <c r="F79" s="429">
        <v>9</v>
      </c>
      <c r="G79" s="430"/>
      <c r="H79" s="430"/>
      <c r="I79" s="430"/>
      <c r="J79" s="431"/>
      <c r="K79" s="451"/>
      <c r="L79" s="392"/>
    </row>
    <row r="80" spans="1:30" ht="43.2">
      <c r="A80" s="448" t="s">
        <v>118</v>
      </c>
      <c r="B80" s="177" t="s">
        <v>119</v>
      </c>
      <c r="C80" s="170" t="s">
        <v>120</v>
      </c>
      <c r="D80" s="72" t="s">
        <v>26</v>
      </c>
      <c r="E80" s="72" t="s">
        <v>27</v>
      </c>
      <c r="F80" s="458">
        <f>(F74*$F$28-F89*$F$26/1000)*$F$27</f>
        <v>580.52499999999986</v>
      </c>
      <c r="G80" s="459"/>
      <c r="H80" s="459"/>
      <c r="I80" s="459"/>
      <c r="J80" s="460"/>
      <c r="K80" s="449" t="s">
        <v>502</v>
      </c>
      <c r="L80" s="390" t="s">
        <v>503</v>
      </c>
    </row>
    <row r="81" spans="1:30" ht="43.2">
      <c r="A81" s="448"/>
      <c r="B81" s="177" t="s">
        <v>121</v>
      </c>
      <c r="C81" s="170" t="s">
        <v>120</v>
      </c>
      <c r="D81" s="72" t="s">
        <v>26</v>
      </c>
      <c r="E81" s="72" t="s">
        <v>27</v>
      </c>
      <c r="F81" s="458">
        <f t="shared" ref="F81:F82" si="7">(F75*$F$28-F90*$F$26/1000)*$F$27</f>
        <v>610.59999999999991</v>
      </c>
      <c r="G81" s="459"/>
      <c r="H81" s="459"/>
      <c r="I81" s="459"/>
      <c r="J81" s="460"/>
      <c r="K81" s="450"/>
      <c r="L81" s="391"/>
    </row>
    <row r="82" spans="1:30" ht="43.2">
      <c r="A82" s="448"/>
      <c r="B82" s="177" t="s">
        <v>122</v>
      </c>
      <c r="C82" s="170" t="s">
        <v>120</v>
      </c>
      <c r="D82" s="72" t="s">
        <v>26</v>
      </c>
      <c r="E82" s="72" t="s">
        <v>27</v>
      </c>
      <c r="F82" s="458">
        <f t="shared" si="7"/>
        <v>640.67499999999984</v>
      </c>
      <c r="G82" s="459"/>
      <c r="H82" s="459"/>
      <c r="I82" s="459"/>
      <c r="J82" s="460"/>
      <c r="K82" s="451"/>
      <c r="L82" s="392"/>
    </row>
    <row r="83" spans="1:30" ht="21" customHeight="1">
      <c r="A83" s="474" t="s">
        <v>123</v>
      </c>
      <c r="B83" s="472" t="s">
        <v>124</v>
      </c>
      <c r="C83" s="170" t="s">
        <v>120</v>
      </c>
      <c r="D83" s="352" t="s">
        <v>26</v>
      </c>
      <c r="E83" s="352" t="s">
        <v>27</v>
      </c>
      <c r="F83" s="458">
        <f t="shared" ref="F83:F88" si="8">F32+F42+F52+F62</f>
        <v>5300</v>
      </c>
      <c r="G83" s="459"/>
      <c r="H83" s="459"/>
      <c r="I83" s="459"/>
      <c r="J83" s="460"/>
      <c r="K83" s="469" t="s">
        <v>504</v>
      </c>
      <c r="L83" s="469" t="s">
        <v>504</v>
      </c>
    </row>
    <row r="84" spans="1:30" ht="20.399999999999999" customHeight="1">
      <c r="A84" s="475"/>
      <c r="B84" s="473"/>
      <c r="C84" s="170" t="s">
        <v>125</v>
      </c>
      <c r="D84" s="353"/>
      <c r="E84" s="353"/>
      <c r="F84" s="458">
        <f t="shared" si="8"/>
        <v>3250</v>
      </c>
      <c r="G84" s="459"/>
      <c r="H84" s="459"/>
      <c r="I84" s="459"/>
      <c r="J84" s="460"/>
      <c r="K84" s="470"/>
      <c r="L84" s="470"/>
    </row>
    <row r="85" spans="1:30" ht="21.9" customHeight="1">
      <c r="A85" s="475"/>
      <c r="B85" s="472" t="s">
        <v>126</v>
      </c>
      <c r="C85" s="170" t="s">
        <v>120</v>
      </c>
      <c r="D85" s="352" t="s">
        <v>26</v>
      </c>
      <c r="E85" s="352" t="s">
        <v>27</v>
      </c>
      <c r="F85" s="458">
        <f t="shared" si="8"/>
        <v>5300</v>
      </c>
      <c r="G85" s="459"/>
      <c r="H85" s="459"/>
      <c r="I85" s="459"/>
      <c r="J85" s="460"/>
      <c r="K85" s="470"/>
      <c r="L85" s="470"/>
    </row>
    <row r="86" spans="1:30" ht="21.6" customHeight="1">
      <c r="A86" s="475"/>
      <c r="B86" s="473"/>
      <c r="C86" s="170" t="s">
        <v>125</v>
      </c>
      <c r="D86" s="353"/>
      <c r="E86" s="353"/>
      <c r="F86" s="458">
        <f t="shared" si="8"/>
        <v>3250</v>
      </c>
      <c r="G86" s="459"/>
      <c r="H86" s="459"/>
      <c r="I86" s="459"/>
      <c r="J86" s="460"/>
      <c r="K86" s="470"/>
      <c r="L86" s="470"/>
    </row>
    <row r="87" spans="1:30" ht="21.9" customHeight="1">
      <c r="A87" s="475"/>
      <c r="B87" s="472" t="s">
        <v>127</v>
      </c>
      <c r="C87" s="165" t="s">
        <v>120</v>
      </c>
      <c r="D87" s="352" t="s">
        <v>26</v>
      </c>
      <c r="E87" s="352" t="s">
        <v>27</v>
      </c>
      <c r="F87" s="458">
        <f t="shared" si="8"/>
        <v>5300</v>
      </c>
      <c r="G87" s="459"/>
      <c r="H87" s="459"/>
      <c r="I87" s="459"/>
      <c r="J87" s="460"/>
      <c r="K87" s="470"/>
      <c r="L87" s="470"/>
    </row>
    <row r="88" spans="1:30" ht="21.6" customHeight="1">
      <c r="A88" s="475"/>
      <c r="B88" s="473"/>
      <c r="C88" s="165" t="s">
        <v>125</v>
      </c>
      <c r="D88" s="353"/>
      <c r="E88" s="353"/>
      <c r="F88" s="458">
        <f t="shared" si="8"/>
        <v>3250</v>
      </c>
      <c r="G88" s="459"/>
      <c r="H88" s="459"/>
      <c r="I88" s="459"/>
      <c r="J88" s="460"/>
      <c r="K88" s="471"/>
      <c r="L88" s="471"/>
    </row>
    <row r="89" spans="1:30" ht="43.2">
      <c r="A89" s="467" t="s">
        <v>128</v>
      </c>
      <c r="B89" s="187" t="s">
        <v>129</v>
      </c>
      <c r="C89" s="170" t="s">
        <v>130</v>
      </c>
      <c r="D89" s="72" t="s">
        <v>26</v>
      </c>
      <c r="E89" s="72" t="s">
        <v>27</v>
      </c>
      <c r="F89" s="429">
        <v>15</v>
      </c>
      <c r="G89" s="430"/>
      <c r="H89" s="430"/>
      <c r="I89" s="430"/>
      <c r="J89" s="431"/>
      <c r="K89" s="263" t="s">
        <v>505</v>
      </c>
      <c r="L89" s="390" t="s">
        <v>499</v>
      </c>
    </row>
    <row r="90" spans="1:30" ht="43.2">
      <c r="A90" s="468"/>
      <c r="B90" s="187" t="s">
        <v>131</v>
      </c>
      <c r="C90" s="170" t="s">
        <v>132</v>
      </c>
      <c r="D90" s="72" t="s">
        <v>26</v>
      </c>
      <c r="E90" s="72" t="s">
        <v>27</v>
      </c>
      <c r="F90" s="429">
        <v>20</v>
      </c>
      <c r="G90" s="430"/>
      <c r="H90" s="430"/>
      <c r="I90" s="430"/>
      <c r="J90" s="431"/>
      <c r="K90" s="263" t="s">
        <v>505</v>
      </c>
      <c r="L90" s="391"/>
    </row>
    <row r="91" spans="1:30" ht="43.2">
      <c r="A91" s="468"/>
      <c r="B91" s="188" t="s">
        <v>133</v>
      </c>
      <c r="C91" s="165" t="s">
        <v>132</v>
      </c>
      <c r="D91" s="168" t="s">
        <v>26</v>
      </c>
      <c r="E91" s="168" t="s">
        <v>27</v>
      </c>
      <c r="F91" s="355">
        <v>25</v>
      </c>
      <c r="G91" s="356"/>
      <c r="H91" s="356"/>
      <c r="I91" s="356"/>
      <c r="J91" s="357"/>
      <c r="K91" s="263" t="s">
        <v>505</v>
      </c>
      <c r="L91" s="392"/>
    </row>
    <row r="92" spans="1:30" ht="43.2">
      <c r="A92" s="189" t="s">
        <v>11</v>
      </c>
      <c r="B92" s="187" t="s">
        <v>406</v>
      </c>
      <c r="C92" s="170" t="s">
        <v>134</v>
      </c>
      <c r="D92" s="72" t="s">
        <v>26</v>
      </c>
      <c r="E92" s="72" t="s">
        <v>27</v>
      </c>
      <c r="F92" s="345">
        <v>103.64</v>
      </c>
      <c r="G92" s="345"/>
      <c r="H92" s="345"/>
      <c r="I92" s="345"/>
      <c r="J92" s="345"/>
      <c r="K92" s="263" t="s">
        <v>506</v>
      </c>
      <c r="L92" s="117" t="s">
        <v>507</v>
      </c>
    </row>
    <row r="93" spans="1:30" s="70" customFormat="1">
      <c r="A93" s="44" t="s">
        <v>135</v>
      </c>
      <c r="B93" s="86" t="s">
        <v>136</v>
      </c>
      <c r="C93" s="87"/>
      <c r="D93" s="87"/>
      <c r="E93" s="87"/>
      <c r="F93" s="461"/>
      <c r="G93" s="462"/>
      <c r="H93" s="462"/>
      <c r="I93" s="462"/>
      <c r="J93" s="463"/>
      <c r="K93" s="87"/>
      <c r="L93" s="88"/>
      <c r="N93" s="69"/>
      <c r="O93" s="69"/>
      <c r="P93" s="69"/>
      <c r="Q93" s="69"/>
      <c r="R93" s="69"/>
      <c r="S93" s="69"/>
      <c r="T93" s="69"/>
      <c r="U93" s="69"/>
      <c r="V93" s="69"/>
      <c r="W93" s="69"/>
      <c r="X93" s="69"/>
      <c r="Y93" s="69"/>
      <c r="Z93" s="69"/>
      <c r="AA93" s="69"/>
      <c r="AB93" s="69"/>
      <c r="AC93" s="69"/>
      <c r="AD93" s="69"/>
    </row>
    <row r="94" spans="1:30" ht="45" thickBot="1">
      <c r="A94" s="25" t="s">
        <v>137</v>
      </c>
      <c r="B94" s="46" t="s">
        <v>138</v>
      </c>
      <c r="C94" s="71" t="s">
        <v>139</v>
      </c>
      <c r="D94" s="73" t="s">
        <v>26</v>
      </c>
      <c r="E94" s="73" t="s">
        <v>27</v>
      </c>
      <c r="F94" s="464">
        <v>0</v>
      </c>
      <c r="G94" s="465"/>
      <c r="H94" s="465"/>
      <c r="I94" s="465"/>
      <c r="J94" s="466"/>
      <c r="K94" s="121"/>
      <c r="L94" s="115" t="s">
        <v>508</v>
      </c>
    </row>
  </sheetData>
  <mergeCells count="159">
    <mergeCell ref="F92:J92"/>
    <mergeCell ref="F93:J93"/>
    <mergeCell ref="F94:J94"/>
    <mergeCell ref="A89:A91"/>
    <mergeCell ref="F89:J89"/>
    <mergeCell ref="L89:L91"/>
    <mergeCell ref="F90:J90"/>
    <mergeCell ref="F91:J91"/>
    <mergeCell ref="L83:L88"/>
    <mergeCell ref="F84:J84"/>
    <mergeCell ref="B85:B86"/>
    <mergeCell ref="D85:D86"/>
    <mergeCell ref="E85:E86"/>
    <mergeCell ref="F85:J85"/>
    <mergeCell ref="F86:J86"/>
    <mergeCell ref="B87:B88"/>
    <mergeCell ref="D87:D88"/>
    <mergeCell ref="E87:E88"/>
    <mergeCell ref="A83:A88"/>
    <mergeCell ref="B83:B84"/>
    <mergeCell ref="D83:D84"/>
    <mergeCell ref="E83:E84"/>
    <mergeCell ref="F83:J83"/>
    <mergeCell ref="K83:K88"/>
    <mergeCell ref="F87:J87"/>
    <mergeCell ref="F88:J88"/>
    <mergeCell ref="A80:A82"/>
    <mergeCell ref="F80:J80"/>
    <mergeCell ref="K80:K82"/>
    <mergeCell ref="L80:L82"/>
    <mergeCell ref="F81:J81"/>
    <mergeCell ref="F82:J82"/>
    <mergeCell ref="A77:A79"/>
    <mergeCell ref="F77:J77"/>
    <mergeCell ref="K77:K79"/>
    <mergeCell ref="L77:L79"/>
    <mergeCell ref="F78:J78"/>
    <mergeCell ref="F79:J79"/>
    <mergeCell ref="F71:J71"/>
    <mergeCell ref="F73:J73"/>
    <mergeCell ref="A74:A76"/>
    <mergeCell ref="F74:J74"/>
    <mergeCell ref="K74:K76"/>
    <mergeCell ref="L74:L76"/>
    <mergeCell ref="F75:J75"/>
    <mergeCell ref="F76:J76"/>
    <mergeCell ref="F65:J65"/>
    <mergeCell ref="F66:J66"/>
    <mergeCell ref="F67:J67"/>
    <mergeCell ref="F68:J68"/>
    <mergeCell ref="F69:J69"/>
    <mergeCell ref="F70:J70"/>
    <mergeCell ref="A60:A69"/>
    <mergeCell ref="B60:B69"/>
    <mergeCell ref="D60:D69"/>
    <mergeCell ref="E60:E69"/>
    <mergeCell ref="F60:J60"/>
    <mergeCell ref="L60:L69"/>
    <mergeCell ref="F61:J61"/>
    <mergeCell ref="F62:J62"/>
    <mergeCell ref="F63:J63"/>
    <mergeCell ref="F64:J64"/>
    <mergeCell ref="L50:L59"/>
    <mergeCell ref="F51:J51"/>
    <mergeCell ref="F52:J52"/>
    <mergeCell ref="F53:J53"/>
    <mergeCell ref="F54:J54"/>
    <mergeCell ref="F55:J55"/>
    <mergeCell ref="F56:J56"/>
    <mergeCell ref="F57:J57"/>
    <mergeCell ref="F58:J58"/>
    <mergeCell ref="F59:J59"/>
    <mergeCell ref="A50:A59"/>
    <mergeCell ref="B50:B59"/>
    <mergeCell ref="D50:D59"/>
    <mergeCell ref="E50:E59"/>
    <mergeCell ref="F50:J50"/>
    <mergeCell ref="A40:A49"/>
    <mergeCell ref="B40:B49"/>
    <mergeCell ref="D40:D49"/>
    <mergeCell ref="E40:E49"/>
    <mergeCell ref="F40:J40"/>
    <mergeCell ref="K23:K25"/>
    <mergeCell ref="L23:L25"/>
    <mergeCell ref="L40:L49"/>
    <mergeCell ref="F41:J41"/>
    <mergeCell ref="F42:J42"/>
    <mergeCell ref="F43:J43"/>
    <mergeCell ref="F44:J44"/>
    <mergeCell ref="L30:L39"/>
    <mergeCell ref="F31:J31"/>
    <mergeCell ref="F32:J32"/>
    <mergeCell ref="F33:J33"/>
    <mergeCell ref="F34:J34"/>
    <mergeCell ref="F35:J35"/>
    <mergeCell ref="F36:J36"/>
    <mergeCell ref="F37:J37"/>
    <mergeCell ref="F38:J38"/>
    <mergeCell ref="F39:J39"/>
    <mergeCell ref="F45:J45"/>
    <mergeCell ref="F46:J46"/>
    <mergeCell ref="F47:J47"/>
    <mergeCell ref="F48:J48"/>
    <mergeCell ref="F49:J49"/>
    <mergeCell ref="D23:D25"/>
    <mergeCell ref="E23:E25"/>
    <mergeCell ref="F29:J29"/>
    <mergeCell ref="A30:A39"/>
    <mergeCell ref="B30:B39"/>
    <mergeCell ref="D30:D39"/>
    <mergeCell ref="E30:E39"/>
    <mergeCell ref="F30:J30"/>
    <mergeCell ref="F23:J23"/>
    <mergeCell ref="F26:J26"/>
    <mergeCell ref="F27:J27"/>
    <mergeCell ref="F28:J28"/>
    <mergeCell ref="K11:K12"/>
    <mergeCell ref="L13:L14"/>
    <mergeCell ref="F14:J14"/>
    <mergeCell ref="K5:K7"/>
    <mergeCell ref="L5:L7"/>
    <mergeCell ref="F9:J9"/>
    <mergeCell ref="F10:J10"/>
    <mergeCell ref="A11:A12"/>
    <mergeCell ref="B11:B12"/>
    <mergeCell ref="C11:C12"/>
    <mergeCell ref="D11:D12"/>
    <mergeCell ref="F11:J11"/>
    <mergeCell ref="F12:J12"/>
    <mergeCell ref="L11:L12"/>
    <mergeCell ref="A13:A14"/>
    <mergeCell ref="B13:B14"/>
    <mergeCell ref="C13:C14"/>
    <mergeCell ref="D13:D14"/>
    <mergeCell ref="F13:J13"/>
    <mergeCell ref="F72:J72"/>
    <mergeCell ref="F2:J2"/>
    <mergeCell ref="F3:J3"/>
    <mergeCell ref="F4:J4"/>
    <mergeCell ref="A5:A8"/>
    <mergeCell ref="B5:B8"/>
    <mergeCell ref="D5:D6"/>
    <mergeCell ref="E5:E6"/>
    <mergeCell ref="F5:J5"/>
    <mergeCell ref="F15:J15"/>
    <mergeCell ref="A16:A17"/>
    <mergeCell ref="B16:B17"/>
    <mergeCell ref="C16:C17"/>
    <mergeCell ref="D16:D17"/>
    <mergeCell ref="F16:J16"/>
    <mergeCell ref="F17:J17"/>
    <mergeCell ref="F18:J18"/>
    <mergeCell ref="F19:J19"/>
    <mergeCell ref="F20:J20"/>
    <mergeCell ref="F21:J21"/>
    <mergeCell ref="F22:J22"/>
    <mergeCell ref="A23:A25"/>
    <mergeCell ref="B23:B25"/>
    <mergeCell ref="C23:C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98" zoomScaleNormal="98" workbookViewId="0">
      <selection activeCell="C9" sqref="C9"/>
    </sheetView>
  </sheetViews>
  <sheetFormatPr defaultColWidth="8.88671875" defaultRowHeight="14.4"/>
  <cols>
    <col min="1" max="1" width="4.109375" style="70" customWidth="1"/>
    <col min="2" max="2" width="31.44140625" style="30" customWidth="1"/>
    <col min="3" max="3" width="73.33203125" style="29" customWidth="1"/>
    <col min="4" max="4" width="82.6640625" style="70" customWidth="1"/>
    <col min="5" max="5" width="71.88671875" style="70" customWidth="1"/>
    <col min="6" max="16384" width="8.88671875" style="70"/>
  </cols>
  <sheetData>
    <row r="1" spans="1:5" s="476" customFormat="1" ht="18">
      <c r="A1" s="476" t="s">
        <v>425</v>
      </c>
    </row>
    <row r="2" spans="1:5" ht="15" thickBot="1">
      <c r="A2" s="31" t="s">
        <v>140</v>
      </c>
      <c r="B2" s="32" t="s">
        <v>141</v>
      </c>
      <c r="C2" s="33" t="s">
        <v>142</v>
      </c>
      <c r="D2" s="34" t="s">
        <v>143</v>
      </c>
      <c r="E2" s="34" t="s">
        <v>144</v>
      </c>
    </row>
    <row r="3" spans="1:5" s="3" customFormat="1" ht="78" customHeight="1">
      <c r="A3" s="190" t="s">
        <v>21</v>
      </c>
      <c r="B3" s="191" t="s">
        <v>22</v>
      </c>
      <c r="C3" s="192" t="s">
        <v>145</v>
      </c>
      <c r="D3" s="192"/>
      <c r="E3" s="35"/>
    </row>
    <row r="4" spans="1:5" s="3" customFormat="1" ht="43.2">
      <c r="A4" s="193" t="s">
        <v>146</v>
      </c>
      <c r="B4" s="67" t="s">
        <v>24</v>
      </c>
      <c r="C4" s="67" t="s">
        <v>147</v>
      </c>
      <c r="D4" s="194" t="s">
        <v>148</v>
      </c>
      <c r="E4" s="36" t="s">
        <v>149</v>
      </c>
    </row>
    <row r="5" spans="1:5" s="3" customFormat="1" ht="57.6">
      <c r="A5" s="193" t="s">
        <v>12</v>
      </c>
      <c r="B5" s="67" t="s">
        <v>150</v>
      </c>
      <c r="C5" s="67" t="s">
        <v>151</v>
      </c>
      <c r="D5" s="67" t="s">
        <v>152</v>
      </c>
      <c r="E5" s="195" t="s">
        <v>430</v>
      </c>
    </row>
    <row r="6" spans="1:5" s="3" customFormat="1" ht="29.4" thickBot="1">
      <c r="A6" s="196" t="s">
        <v>35</v>
      </c>
      <c r="B6" s="51" t="s">
        <v>36</v>
      </c>
      <c r="C6" s="51" t="s">
        <v>153</v>
      </c>
      <c r="D6" s="197" t="s">
        <v>154</v>
      </c>
      <c r="E6" s="90"/>
    </row>
    <row r="7" spans="1:5" s="3" customFormat="1" ht="144">
      <c r="A7" s="190" t="s">
        <v>38</v>
      </c>
      <c r="B7" s="191" t="s">
        <v>39</v>
      </c>
      <c r="C7" s="192" t="s">
        <v>155</v>
      </c>
      <c r="D7" s="198"/>
      <c r="E7" s="40"/>
    </row>
    <row r="8" spans="1:5" s="3" customFormat="1" ht="158.4">
      <c r="A8" s="193" t="s">
        <v>156</v>
      </c>
      <c r="B8" s="67" t="s">
        <v>157</v>
      </c>
      <c r="C8" s="67" t="s">
        <v>158</v>
      </c>
      <c r="D8" s="43" t="s">
        <v>159</v>
      </c>
      <c r="E8" s="36" t="s">
        <v>160</v>
      </c>
    </row>
    <row r="9" spans="1:5" ht="161.4" customHeight="1">
      <c r="A9" s="193" t="s">
        <v>161</v>
      </c>
      <c r="B9" s="67" t="s">
        <v>162</v>
      </c>
      <c r="C9" s="67" t="s">
        <v>163</v>
      </c>
      <c r="D9" s="67" t="s">
        <v>164</v>
      </c>
      <c r="E9" s="36" t="s">
        <v>165</v>
      </c>
    </row>
    <row r="10" spans="1:5" s="3" customFormat="1" ht="28.8">
      <c r="A10" s="193" t="s">
        <v>49</v>
      </c>
      <c r="B10" s="67" t="s">
        <v>50</v>
      </c>
      <c r="C10" s="67" t="s">
        <v>166</v>
      </c>
      <c r="D10" s="43" t="s">
        <v>167</v>
      </c>
      <c r="E10" s="65"/>
    </row>
    <row r="11" spans="1:5" s="3" customFormat="1" ht="15" thickBot="1">
      <c r="A11" s="199" t="s">
        <v>52</v>
      </c>
      <c r="B11" s="200" t="s">
        <v>39</v>
      </c>
      <c r="C11" s="200" t="s">
        <v>168</v>
      </c>
      <c r="D11" s="66" t="s">
        <v>169</v>
      </c>
      <c r="E11" s="37" t="s">
        <v>169</v>
      </c>
    </row>
    <row r="12" spans="1:5" ht="28.8">
      <c r="A12" s="201" t="s">
        <v>55</v>
      </c>
      <c r="B12" s="202" t="s">
        <v>56</v>
      </c>
      <c r="C12" s="203" t="s">
        <v>170</v>
      </c>
      <c r="D12" s="203"/>
      <c r="E12" s="91" t="s">
        <v>171</v>
      </c>
    </row>
    <row r="13" spans="1:5" ht="30" customHeight="1">
      <c r="A13" s="193" t="s">
        <v>8</v>
      </c>
      <c r="B13" s="67" t="s">
        <v>172</v>
      </c>
      <c r="C13" s="67" t="s">
        <v>173</v>
      </c>
      <c r="D13" s="51" t="s">
        <v>174</v>
      </c>
      <c r="E13" s="68"/>
    </row>
    <row r="14" spans="1:5" ht="57.6">
      <c r="A14" s="193" t="s">
        <v>59</v>
      </c>
      <c r="B14" s="67" t="s">
        <v>60</v>
      </c>
      <c r="C14" s="67" t="s">
        <v>175</v>
      </c>
      <c r="D14" s="51" t="s">
        <v>176</v>
      </c>
      <c r="E14" s="39"/>
    </row>
    <row r="15" spans="1:5" ht="46.95" customHeight="1" thickBot="1">
      <c r="A15" s="196" t="s">
        <v>62</v>
      </c>
      <c r="B15" s="51" t="s">
        <v>177</v>
      </c>
      <c r="C15" s="51" t="s">
        <v>178</v>
      </c>
      <c r="D15" s="51" t="s">
        <v>176</v>
      </c>
      <c r="E15" s="47"/>
    </row>
    <row r="16" spans="1:5" ht="42" customHeight="1">
      <c r="A16" s="190" t="s">
        <v>65</v>
      </c>
      <c r="B16" s="191" t="s">
        <v>66</v>
      </c>
      <c r="C16" s="198" t="s">
        <v>179</v>
      </c>
      <c r="D16" s="198"/>
      <c r="E16" s="42"/>
    </row>
    <row r="17" spans="1:5" ht="262.5" customHeight="1">
      <c r="A17" s="139" t="s">
        <v>9</v>
      </c>
      <c r="B17" s="67" t="s">
        <v>180</v>
      </c>
      <c r="C17" s="67" t="s">
        <v>181</v>
      </c>
      <c r="D17" s="67" t="s">
        <v>182</v>
      </c>
      <c r="E17" s="204" t="s">
        <v>431</v>
      </c>
    </row>
    <row r="18" spans="1:5" ht="28.8">
      <c r="A18" s="139" t="s">
        <v>69</v>
      </c>
      <c r="B18" s="92" t="s">
        <v>70</v>
      </c>
      <c r="C18" s="67" t="s">
        <v>183</v>
      </c>
      <c r="D18" s="67" t="s">
        <v>184</v>
      </c>
      <c r="E18" s="68"/>
    </row>
    <row r="19" spans="1:5" ht="28.8">
      <c r="A19" s="53" t="s">
        <v>185</v>
      </c>
      <c r="B19" s="92" t="s">
        <v>186</v>
      </c>
      <c r="C19" s="67" t="s">
        <v>187</v>
      </c>
      <c r="D19" s="67" t="s">
        <v>169</v>
      </c>
      <c r="E19" s="68"/>
    </row>
    <row r="20" spans="1:5" ht="58.2" thickBot="1">
      <c r="A20" s="93" t="s">
        <v>74</v>
      </c>
      <c r="B20" s="94" t="s">
        <v>75</v>
      </c>
      <c r="C20" s="64" t="s">
        <v>188</v>
      </c>
      <c r="D20" s="64" t="s">
        <v>189</v>
      </c>
      <c r="E20" s="95"/>
    </row>
    <row r="21" spans="1:5" ht="100.8">
      <c r="A21" s="205" t="s">
        <v>77</v>
      </c>
      <c r="B21" s="202" t="s">
        <v>78</v>
      </c>
      <c r="C21" s="203" t="s">
        <v>190</v>
      </c>
      <c r="D21" s="206"/>
      <c r="E21" s="50"/>
    </row>
    <row r="22" spans="1:5" ht="333.6" customHeight="1">
      <c r="A22" s="207" t="s">
        <v>79</v>
      </c>
      <c r="B22" s="67" t="s">
        <v>80</v>
      </c>
      <c r="C22" s="67" t="s">
        <v>191</v>
      </c>
      <c r="D22" s="208" t="s">
        <v>192</v>
      </c>
      <c r="E22" s="477" t="s">
        <v>193</v>
      </c>
    </row>
    <row r="23" spans="1:5" ht="244.8">
      <c r="A23" s="207" t="s">
        <v>91</v>
      </c>
      <c r="B23" s="67" t="s">
        <v>194</v>
      </c>
      <c r="C23" s="67" t="s">
        <v>195</v>
      </c>
      <c r="D23" s="67" t="s">
        <v>196</v>
      </c>
      <c r="E23" s="478"/>
    </row>
    <row r="24" spans="1:5" ht="129.6">
      <c r="A24" s="207" t="s">
        <v>95</v>
      </c>
      <c r="B24" s="67" t="s">
        <v>96</v>
      </c>
      <c r="C24" s="67" t="s">
        <v>197</v>
      </c>
      <c r="D24" s="43" t="s">
        <v>198</v>
      </c>
      <c r="E24" s="478"/>
    </row>
    <row r="25" spans="1:5" ht="180.45" customHeight="1" thickBot="1">
      <c r="A25" s="209" t="s">
        <v>199</v>
      </c>
      <c r="B25" s="51" t="s">
        <v>200</v>
      </c>
      <c r="C25" s="51" t="s">
        <v>201</v>
      </c>
      <c r="D25" s="210" t="s">
        <v>202</v>
      </c>
      <c r="E25" s="478"/>
    </row>
    <row r="26" spans="1:5">
      <c r="A26" s="211" t="s">
        <v>203</v>
      </c>
      <c r="B26" s="191" t="s">
        <v>102</v>
      </c>
      <c r="C26" s="198" t="s">
        <v>204</v>
      </c>
      <c r="D26" s="212"/>
      <c r="E26" s="41"/>
    </row>
    <row r="27" spans="1:5" s="3" customFormat="1" ht="44.4" customHeight="1">
      <c r="A27" s="207" t="s">
        <v>205</v>
      </c>
      <c r="B27" s="67" t="s">
        <v>206</v>
      </c>
      <c r="C27" s="67" t="s">
        <v>207</v>
      </c>
      <c r="D27" s="67" t="s">
        <v>208</v>
      </c>
      <c r="E27" s="65"/>
    </row>
    <row r="28" spans="1:5" s="3" customFormat="1" ht="102" customHeight="1" thickBot="1">
      <c r="A28" s="209" t="s">
        <v>106</v>
      </c>
      <c r="B28" s="51" t="s">
        <v>209</v>
      </c>
      <c r="C28" s="51" t="s">
        <v>210</v>
      </c>
      <c r="D28" s="51" t="s">
        <v>211</v>
      </c>
      <c r="E28" s="90"/>
    </row>
    <row r="29" spans="1:5" ht="28.8">
      <c r="A29" s="211" t="s">
        <v>212</v>
      </c>
      <c r="B29" s="191" t="s">
        <v>110</v>
      </c>
      <c r="C29" s="198" t="s">
        <v>213</v>
      </c>
      <c r="D29" s="212"/>
      <c r="E29" s="42"/>
    </row>
    <row r="30" spans="1:5" ht="86.4">
      <c r="A30" s="207" t="s">
        <v>214</v>
      </c>
      <c r="B30" s="67" t="s">
        <v>215</v>
      </c>
      <c r="C30" s="67" t="s">
        <v>216</v>
      </c>
      <c r="D30" s="67" t="s">
        <v>217</v>
      </c>
      <c r="E30" s="68"/>
    </row>
    <row r="31" spans="1:5" ht="144">
      <c r="A31" s="207" t="s">
        <v>218</v>
      </c>
      <c r="B31" s="67" t="s">
        <v>407</v>
      </c>
      <c r="C31" s="67" t="s">
        <v>219</v>
      </c>
      <c r="D31" s="43" t="s">
        <v>220</v>
      </c>
      <c r="E31" s="68"/>
    </row>
    <row r="32" spans="1:5" ht="158.4">
      <c r="A32" s="207" t="s">
        <v>118</v>
      </c>
      <c r="B32" s="67" t="s">
        <v>221</v>
      </c>
      <c r="C32" s="67" t="s">
        <v>222</v>
      </c>
      <c r="D32" s="43" t="s">
        <v>223</v>
      </c>
      <c r="E32" s="68"/>
    </row>
    <row r="33" spans="1:5" ht="72">
      <c r="A33" s="207" t="s">
        <v>123</v>
      </c>
      <c r="B33" s="67" t="s">
        <v>224</v>
      </c>
      <c r="C33" s="67" t="s">
        <v>225</v>
      </c>
      <c r="D33" s="43" t="s">
        <v>226</v>
      </c>
      <c r="E33" s="68"/>
    </row>
    <row r="34" spans="1:5" ht="28.8">
      <c r="A34" s="209" t="s">
        <v>128</v>
      </c>
      <c r="B34" s="51" t="s">
        <v>227</v>
      </c>
      <c r="C34" s="51" t="s">
        <v>228</v>
      </c>
      <c r="D34" s="142" t="s">
        <v>229</v>
      </c>
      <c r="E34" s="49"/>
    </row>
    <row r="35" spans="1:5" ht="176.55" customHeight="1" thickBot="1">
      <c r="A35" s="213" t="s">
        <v>11</v>
      </c>
      <c r="B35" s="200" t="s">
        <v>406</v>
      </c>
      <c r="C35" s="200" t="s">
        <v>230</v>
      </c>
      <c r="D35" s="66" t="s">
        <v>231</v>
      </c>
      <c r="E35" s="48"/>
    </row>
    <row r="36" spans="1:5">
      <c r="A36" s="211" t="s">
        <v>135</v>
      </c>
      <c r="B36" s="161" t="s">
        <v>232</v>
      </c>
      <c r="C36" s="144"/>
      <c r="D36" s="145"/>
      <c r="E36" s="146"/>
    </row>
    <row r="37" spans="1:5" ht="67.5" customHeight="1" thickBot="1">
      <c r="A37" s="213" t="s">
        <v>233</v>
      </c>
      <c r="B37" s="55" t="s">
        <v>138</v>
      </c>
      <c r="C37" s="55" t="s">
        <v>234</v>
      </c>
      <c r="D37" s="55"/>
      <c r="E37" s="6"/>
    </row>
  </sheetData>
  <autoFilter ref="A2:C7"/>
  <mergeCells count="2">
    <mergeCell ref="A1:XFD1"/>
    <mergeCell ref="E22:E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60" zoomScaleNormal="60" workbookViewId="0">
      <selection activeCell="F21" sqref="F21:J21"/>
    </sheetView>
  </sheetViews>
  <sheetFormatPr defaultColWidth="8.6640625" defaultRowHeight="14.4"/>
  <cols>
    <col min="1" max="1" width="6.88671875" style="69" bestFit="1" customWidth="1"/>
    <col min="2" max="2" width="29.33203125" style="69" customWidth="1"/>
    <col min="3" max="3" width="40" style="69" customWidth="1"/>
    <col min="4" max="4" width="39.44140625" style="69" customWidth="1"/>
    <col min="5" max="5" width="36.44140625" style="69" customWidth="1"/>
    <col min="6" max="6" width="16.109375" style="69" customWidth="1"/>
    <col min="7" max="7" width="19.77734375" style="69" customWidth="1"/>
    <col min="8" max="8" width="19.109375" style="69" customWidth="1"/>
    <col min="9" max="9" width="13.88671875" style="69" customWidth="1"/>
    <col min="10" max="10" width="18.44140625" style="69" customWidth="1"/>
    <col min="11" max="11" width="33" style="69" customWidth="1"/>
    <col min="12" max="12" width="38.33203125" style="69" customWidth="1"/>
    <col min="13" max="13" width="8.6640625" style="69"/>
    <col min="14" max="14" width="25.5546875" style="69" customWidth="1"/>
    <col min="15" max="15" width="16.88671875" style="69" customWidth="1"/>
    <col min="16" max="16384" width="8.6640625" style="69"/>
  </cols>
  <sheetData>
    <row r="1" spans="1:22" ht="15" thickBot="1">
      <c r="B1" s="18" t="s">
        <v>408</v>
      </c>
    </row>
    <row r="2" spans="1:22" ht="29.4" thickBot="1">
      <c r="A2" s="22"/>
      <c r="B2" s="23" t="s">
        <v>14</v>
      </c>
      <c r="C2" s="24" t="s">
        <v>15</v>
      </c>
      <c r="D2" s="23" t="s">
        <v>16</v>
      </c>
      <c r="E2" s="24" t="s">
        <v>17</v>
      </c>
      <c r="F2" s="339" t="s">
        <v>18</v>
      </c>
      <c r="G2" s="340"/>
      <c r="H2" s="340"/>
      <c r="I2" s="340"/>
      <c r="J2" s="341"/>
      <c r="K2" s="24" t="s">
        <v>19</v>
      </c>
      <c r="L2" s="45" t="s">
        <v>20</v>
      </c>
    </row>
    <row r="3" spans="1:22" s="70" customFormat="1">
      <c r="A3" s="21" t="s">
        <v>21</v>
      </c>
      <c r="B3" s="82" t="s">
        <v>22</v>
      </c>
      <c r="C3" s="184"/>
      <c r="D3" s="184"/>
      <c r="E3" s="184"/>
      <c r="F3" s="342"/>
      <c r="G3" s="343"/>
      <c r="H3" s="343"/>
      <c r="I3" s="343"/>
      <c r="J3" s="344"/>
      <c r="K3" s="184"/>
      <c r="L3" s="83"/>
    </row>
    <row r="4" spans="1:22" ht="43.2">
      <c r="A4" s="19" t="s">
        <v>23</v>
      </c>
      <c r="B4" s="170" t="s">
        <v>24</v>
      </c>
      <c r="C4" s="182" t="s">
        <v>42</v>
      </c>
      <c r="D4" s="72" t="s">
        <v>235</v>
      </c>
      <c r="E4" s="72" t="s">
        <v>27</v>
      </c>
      <c r="F4" s="345">
        <v>3.7999999999999999E-2</v>
      </c>
      <c r="G4" s="345"/>
      <c r="H4" s="345"/>
      <c r="I4" s="345"/>
      <c r="J4" s="345"/>
      <c r="K4" s="107"/>
      <c r="L4" s="390" t="s">
        <v>536</v>
      </c>
    </row>
    <row r="5" spans="1:22" ht="17.100000000000001" customHeight="1">
      <c r="A5" s="346" t="s">
        <v>28</v>
      </c>
      <c r="B5" s="349" t="s">
        <v>150</v>
      </c>
      <c r="C5" s="84"/>
      <c r="D5" s="352" t="s">
        <v>235</v>
      </c>
      <c r="E5" s="352" t="s">
        <v>27</v>
      </c>
      <c r="F5" s="480" t="s">
        <v>30</v>
      </c>
      <c r="G5" s="481"/>
      <c r="H5" s="481"/>
      <c r="I5" s="481"/>
      <c r="J5" s="482"/>
      <c r="K5" s="382"/>
      <c r="L5" s="391"/>
    </row>
    <row r="6" spans="1:22" ht="14.4" customHeight="1">
      <c r="A6" s="347"/>
      <c r="B6" s="350"/>
      <c r="C6" s="85" t="s">
        <v>31</v>
      </c>
      <c r="D6" s="353"/>
      <c r="E6" s="353"/>
      <c r="F6" s="122" t="s">
        <v>591</v>
      </c>
      <c r="G6" s="122" t="s">
        <v>596</v>
      </c>
      <c r="H6" s="122" t="s">
        <v>597</v>
      </c>
      <c r="I6" s="122" t="s">
        <v>598</v>
      </c>
      <c r="J6" s="123" t="s">
        <v>599</v>
      </c>
      <c r="K6" s="389"/>
      <c r="L6" s="391"/>
    </row>
    <row r="7" spans="1:22" ht="43.2">
      <c r="A7" s="347"/>
      <c r="B7" s="350"/>
      <c r="C7" s="54" t="s">
        <v>32</v>
      </c>
      <c r="D7" s="72" t="s">
        <v>26</v>
      </c>
      <c r="E7" s="72" t="s">
        <v>33</v>
      </c>
      <c r="F7" s="123">
        <v>200</v>
      </c>
      <c r="G7" s="123">
        <v>300</v>
      </c>
      <c r="H7" s="123">
        <v>450</v>
      </c>
      <c r="I7" s="123">
        <v>475</v>
      </c>
      <c r="J7" s="123">
        <v>500</v>
      </c>
      <c r="K7" s="383"/>
      <c r="L7" s="391"/>
    </row>
    <row r="8" spans="1:22" ht="48.9" customHeight="1">
      <c r="A8" s="348"/>
      <c r="B8" s="351"/>
      <c r="C8" s="54" t="s">
        <v>34</v>
      </c>
      <c r="D8" s="72" t="s">
        <v>26</v>
      </c>
      <c r="E8" s="72" t="s">
        <v>33</v>
      </c>
      <c r="F8" s="123">
        <v>5</v>
      </c>
      <c r="G8" s="123">
        <v>5.05</v>
      </c>
      <c r="H8" s="123">
        <v>6.1</v>
      </c>
      <c r="I8" s="123">
        <v>6.3</v>
      </c>
      <c r="J8" s="123">
        <v>6.5</v>
      </c>
      <c r="K8" s="107"/>
      <c r="L8" s="391"/>
    </row>
    <row r="9" spans="1:22" ht="43.8" thickBot="1">
      <c r="A9" s="25" t="s">
        <v>35</v>
      </c>
      <c r="B9" s="71" t="s">
        <v>36</v>
      </c>
      <c r="C9" s="71" t="s">
        <v>37</v>
      </c>
      <c r="D9" s="73" t="s">
        <v>235</v>
      </c>
      <c r="E9" s="73" t="s">
        <v>27</v>
      </c>
      <c r="F9" s="393" t="s">
        <v>468</v>
      </c>
      <c r="G9" s="394"/>
      <c r="H9" s="394"/>
      <c r="I9" s="394"/>
      <c r="J9" s="395"/>
      <c r="K9" s="114"/>
      <c r="L9" s="479"/>
      <c r="N9" s="96"/>
    </row>
    <row r="10" spans="1:22" s="70" customFormat="1" ht="15" thickBot="1">
      <c r="A10" s="97" t="s">
        <v>38</v>
      </c>
      <c r="B10" s="98" t="s">
        <v>39</v>
      </c>
      <c r="C10" s="99"/>
      <c r="D10" s="99"/>
      <c r="E10" s="99"/>
      <c r="F10" s="483"/>
      <c r="G10" s="484"/>
      <c r="H10" s="484"/>
      <c r="I10" s="484"/>
      <c r="J10" s="485"/>
      <c r="K10" s="99"/>
      <c r="L10" s="100"/>
    </row>
    <row r="11" spans="1:22" ht="43.5" customHeight="1">
      <c r="A11" s="486" t="s">
        <v>40</v>
      </c>
      <c r="B11" s="487" t="s">
        <v>41</v>
      </c>
      <c r="C11" s="488" t="s">
        <v>42</v>
      </c>
      <c r="D11" s="489" t="s">
        <v>235</v>
      </c>
      <c r="E11" s="72" t="s">
        <v>47</v>
      </c>
      <c r="F11" s="490">
        <v>160000</v>
      </c>
      <c r="G11" s="490"/>
      <c r="H11" s="490"/>
      <c r="I11" s="490"/>
      <c r="J11" s="490"/>
      <c r="K11" s="124"/>
      <c r="L11" s="491" t="s">
        <v>536</v>
      </c>
    </row>
    <row r="12" spans="1:22">
      <c r="A12" s="416"/>
      <c r="B12" s="402"/>
      <c r="C12" s="404"/>
      <c r="D12" s="353"/>
      <c r="E12" s="72" t="s">
        <v>48</v>
      </c>
      <c r="F12" s="505">
        <v>150000</v>
      </c>
      <c r="G12" s="506"/>
      <c r="H12" s="506"/>
      <c r="I12" s="506"/>
      <c r="J12" s="507"/>
      <c r="K12" s="173"/>
      <c r="L12" s="492"/>
    </row>
    <row r="13" spans="1:22" ht="40.5" customHeight="1">
      <c r="A13" s="377" t="s">
        <v>45</v>
      </c>
      <c r="B13" s="508" t="s">
        <v>46</v>
      </c>
      <c r="C13" s="509" t="s">
        <v>42</v>
      </c>
      <c r="D13" s="381" t="s">
        <v>235</v>
      </c>
      <c r="E13" s="72" t="s">
        <v>47</v>
      </c>
      <c r="F13" s="345">
        <v>133000</v>
      </c>
      <c r="G13" s="345"/>
      <c r="H13" s="345"/>
      <c r="I13" s="345"/>
      <c r="J13" s="345"/>
      <c r="K13" s="107"/>
      <c r="L13" s="492"/>
    </row>
    <row r="14" spans="1:22">
      <c r="A14" s="377"/>
      <c r="B14" s="508"/>
      <c r="C14" s="509"/>
      <c r="D14" s="381"/>
      <c r="E14" s="72" t="s">
        <v>48</v>
      </c>
      <c r="F14" s="345">
        <v>144000</v>
      </c>
      <c r="G14" s="345"/>
      <c r="H14" s="345"/>
      <c r="I14" s="345"/>
      <c r="J14" s="345"/>
      <c r="K14" s="107"/>
      <c r="L14" s="492"/>
    </row>
    <row r="15" spans="1:22" ht="43.2">
      <c r="A15" s="19" t="s">
        <v>49</v>
      </c>
      <c r="B15" s="178" t="s">
        <v>50</v>
      </c>
      <c r="C15" s="170" t="s">
        <v>51</v>
      </c>
      <c r="D15" s="72" t="s">
        <v>235</v>
      </c>
      <c r="E15" s="72" t="s">
        <v>27</v>
      </c>
      <c r="F15" s="510" t="s">
        <v>537</v>
      </c>
      <c r="G15" s="510"/>
      <c r="H15" s="510"/>
      <c r="I15" s="510"/>
      <c r="J15" s="510"/>
      <c r="K15" s="107"/>
      <c r="L15" s="492"/>
    </row>
    <row r="16" spans="1:22" ht="23.4" customHeight="1">
      <c r="A16" s="494" t="s">
        <v>52</v>
      </c>
      <c r="B16" s="500" t="s">
        <v>53</v>
      </c>
      <c r="C16" s="502" t="s">
        <v>54</v>
      </c>
      <c r="D16" s="72"/>
      <c r="E16" s="72" t="s">
        <v>47</v>
      </c>
      <c r="F16" s="504">
        <f>F11/F13</f>
        <v>1.2030075187969924</v>
      </c>
      <c r="G16" s="504"/>
      <c r="H16" s="504"/>
      <c r="I16" s="504"/>
      <c r="J16" s="504"/>
      <c r="K16" s="107"/>
      <c r="L16" s="492"/>
      <c r="N16" s="70"/>
      <c r="O16" s="70"/>
      <c r="P16" s="70"/>
      <c r="Q16" s="70"/>
      <c r="R16" s="70"/>
      <c r="S16" s="70"/>
      <c r="T16" s="70"/>
      <c r="U16" s="70"/>
      <c r="V16" s="70"/>
    </row>
    <row r="17" spans="1:22" ht="20.399999999999999" customHeight="1" thickBot="1">
      <c r="A17" s="495"/>
      <c r="B17" s="501"/>
      <c r="C17" s="503"/>
      <c r="D17" s="73"/>
      <c r="E17" s="72" t="s">
        <v>48</v>
      </c>
      <c r="F17" s="504">
        <f>F12/F14</f>
        <v>1.0416666666666667</v>
      </c>
      <c r="G17" s="504"/>
      <c r="H17" s="504"/>
      <c r="I17" s="504"/>
      <c r="J17" s="504"/>
      <c r="K17" s="114"/>
      <c r="L17" s="493"/>
      <c r="N17" s="70"/>
      <c r="O17" s="70"/>
      <c r="P17" s="70"/>
      <c r="Q17" s="70"/>
      <c r="R17" s="70"/>
      <c r="S17" s="70"/>
      <c r="T17" s="70"/>
      <c r="U17" s="70"/>
      <c r="V17" s="70"/>
    </row>
    <row r="18" spans="1:22" s="70" customFormat="1">
      <c r="A18" s="21" t="s">
        <v>55</v>
      </c>
      <c r="B18" s="82" t="s">
        <v>56</v>
      </c>
      <c r="C18" s="184"/>
      <c r="D18" s="184"/>
      <c r="E18" s="184"/>
      <c r="F18" s="366"/>
      <c r="G18" s="367"/>
      <c r="H18" s="367"/>
      <c r="I18" s="367"/>
      <c r="J18" s="368"/>
      <c r="K18" s="184"/>
      <c r="L18" s="83"/>
    </row>
    <row r="19" spans="1:22" ht="47.1" customHeight="1">
      <c r="A19" s="180" t="s">
        <v>8</v>
      </c>
      <c r="B19" s="181" t="s">
        <v>57</v>
      </c>
      <c r="C19" s="170" t="s">
        <v>236</v>
      </c>
      <c r="D19" s="72" t="s">
        <v>235</v>
      </c>
      <c r="E19" s="72" t="s">
        <v>27</v>
      </c>
      <c r="F19" s="369" t="s">
        <v>480</v>
      </c>
      <c r="G19" s="370"/>
      <c r="H19" s="370"/>
      <c r="I19" s="370"/>
      <c r="J19" s="371"/>
      <c r="K19" s="107"/>
      <c r="L19" s="496" t="s">
        <v>536</v>
      </c>
    </row>
    <row r="20" spans="1:22" ht="43.2">
      <c r="A20" s="180" t="s">
        <v>59</v>
      </c>
      <c r="B20" s="181" t="s">
        <v>60</v>
      </c>
      <c r="C20" s="178" t="s">
        <v>61</v>
      </c>
      <c r="D20" s="72" t="s">
        <v>237</v>
      </c>
      <c r="E20" s="72" t="s">
        <v>27</v>
      </c>
      <c r="F20" s="372">
        <v>1.5</v>
      </c>
      <c r="G20" s="370"/>
      <c r="H20" s="370"/>
      <c r="I20" s="370"/>
      <c r="J20" s="371"/>
      <c r="K20" s="107"/>
      <c r="L20" s="497"/>
      <c r="Q20" s="70"/>
      <c r="R20" s="70"/>
    </row>
    <row r="21" spans="1:22" ht="43.8" thickBot="1">
      <c r="A21" s="180" t="s">
        <v>62</v>
      </c>
      <c r="B21" s="181" t="s">
        <v>63</v>
      </c>
      <c r="C21" s="178" t="s">
        <v>238</v>
      </c>
      <c r="D21" s="72" t="s">
        <v>235</v>
      </c>
      <c r="E21" s="72" t="s">
        <v>27</v>
      </c>
      <c r="F21" s="373">
        <v>0.05</v>
      </c>
      <c r="G21" s="374"/>
      <c r="H21" s="374"/>
      <c r="I21" s="374"/>
      <c r="J21" s="375"/>
      <c r="K21" s="107"/>
      <c r="L21" s="498"/>
    </row>
    <row r="22" spans="1:22" s="70" customFormat="1">
      <c r="A22" s="21" t="s">
        <v>65</v>
      </c>
      <c r="B22" s="82" t="s">
        <v>66</v>
      </c>
      <c r="C22" s="89"/>
      <c r="D22" s="184"/>
      <c r="E22" s="184"/>
      <c r="F22" s="396"/>
      <c r="G22" s="397"/>
      <c r="H22" s="397"/>
      <c r="I22" s="397"/>
      <c r="J22" s="398"/>
      <c r="K22" s="184"/>
      <c r="L22" s="83"/>
    </row>
    <row r="23" spans="1:22" s="70" customFormat="1" ht="14.4" customHeight="1">
      <c r="A23" s="399" t="s">
        <v>9</v>
      </c>
      <c r="B23" s="214" t="s">
        <v>67</v>
      </c>
      <c r="C23" s="352" t="s">
        <v>68</v>
      </c>
      <c r="D23" s="352" t="s">
        <v>239</v>
      </c>
      <c r="E23" s="352" t="s">
        <v>27</v>
      </c>
      <c r="F23" s="480" t="s">
        <v>292</v>
      </c>
      <c r="G23" s="481"/>
      <c r="H23" s="481"/>
      <c r="I23" s="481"/>
      <c r="J23" s="482"/>
      <c r="K23" s="511"/>
      <c r="L23" s="408"/>
    </row>
    <row r="24" spans="1:22" s="70" customFormat="1">
      <c r="A24" s="499"/>
      <c r="B24" s="215"/>
      <c r="C24" s="444"/>
      <c r="D24" s="444"/>
      <c r="E24" s="444"/>
      <c r="F24" s="122" t="s">
        <v>591</v>
      </c>
      <c r="G24" s="122" t="s">
        <v>596</v>
      </c>
      <c r="H24" s="122" t="s">
        <v>597</v>
      </c>
      <c r="I24" s="122" t="s">
        <v>598</v>
      </c>
      <c r="J24" s="123" t="s">
        <v>599</v>
      </c>
      <c r="K24" s="512"/>
      <c r="L24" s="514"/>
    </row>
    <row r="25" spans="1:22">
      <c r="A25" s="499"/>
      <c r="B25" s="216"/>
      <c r="C25" s="353"/>
      <c r="D25" s="353"/>
      <c r="E25" s="353"/>
      <c r="F25" s="122">
        <f>(F8)*$F$28-$F$26/1000</f>
        <v>-0.12</v>
      </c>
      <c r="G25" s="278">
        <f>(G8)*$F$28-$F$26/1000</f>
        <v>-0.11749999999999999</v>
      </c>
      <c r="H25" s="122">
        <f t="shared" ref="H25:J25" si="0">(H8)*$F$28-$F$26/1000</f>
        <v>-6.5000000000000002E-2</v>
      </c>
      <c r="I25" s="122">
        <f t="shared" si="0"/>
        <v>-5.4999999999999993E-2</v>
      </c>
      <c r="J25" s="122">
        <f t="shared" si="0"/>
        <v>-4.4999999999999984E-2</v>
      </c>
      <c r="K25" s="513"/>
      <c r="L25" s="514"/>
    </row>
    <row r="26" spans="1:22" ht="28.8">
      <c r="A26" s="174" t="s">
        <v>69</v>
      </c>
      <c r="B26" s="185" t="s">
        <v>70</v>
      </c>
      <c r="C26" s="176" t="s">
        <v>240</v>
      </c>
      <c r="D26" s="72" t="s">
        <v>239</v>
      </c>
      <c r="E26" s="168" t="s">
        <v>27</v>
      </c>
      <c r="F26" s="515">
        <v>370</v>
      </c>
      <c r="G26" s="515"/>
      <c r="H26" s="515"/>
      <c r="I26" s="515"/>
      <c r="J26" s="515"/>
      <c r="K26" s="186"/>
      <c r="L26" s="514"/>
    </row>
    <row r="27" spans="1:22" ht="43.2">
      <c r="A27" s="174" t="s">
        <v>185</v>
      </c>
      <c r="B27" s="185" t="s">
        <v>186</v>
      </c>
      <c r="C27" s="178" t="s">
        <v>73</v>
      </c>
      <c r="D27" s="168" t="s">
        <v>26</v>
      </c>
      <c r="E27" s="168" t="s">
        <v>27</v>
      </c>
      <c r="F27" s="480">
        <v>50</v>
      </c>
      <c r="G27" s="481"/>
      <c r="H27" s="481"/>
      <c r="I27" s="481"/>
      <c r="J27" s="482"/>
      <c r="K27" s="186"/>
      <c r="L27" s="514"/>
    </row>
    <row r="28" spans="1:22" ht="43.2">
      <c r="A28" s="217" t="s">
        <v>241</v>
      </c>
      <c r="B28" s="218" t="s">
        <v>75</v>
      </c>
      <c r="C28" s="178" t="s">
        <v>76</v>
      </c>
      <c r="D28" s="72" t="s">
        <v>26</v>
      </c>
      <c r="E28" s="72" t="s">
        <v>27</v>
      </c>
      <c r="F28" s="480">
        <v>0.05</v>
      </c>
      <c r="G28" s="481"/>
      <c r="H28" s="481"/>
      <c r="I28" s="481"/>
      <c r="J28" s="482"/>
      <c r="K28" s="134"/>
      <c r="L28" s="409"/>
    </row>
    <row r="29" spans="1:22" s="70" customFormat="1" ht="39" customHeight="1">
      <c r="A29" s="44" t="s">
        <v>77</v>
      </c>
      <c r="B29" s="86" t="s">
        <v>78</v>
      </c>
      <c r="C29" s="87"/>
      <c r="D29" s="101"/>
      <c r="E29" s="101"/>
      <c r="F29" s="366"/>
      <c r="G29" s="367"/>
      <c r="H29" s="367"/>
      <c r="I29" s="367"/>
      <c r="J29" s="368"/>
      <c r="K29" s="183"/>
      <c r="L29" s="88"/>
      <c r="N29" s="69"/>
    </row>
    <row r="30" spans="1:22" s="70" customFormat="1" ht="15.9" customHeight="1">
      <c r="A30" s="414" t="s">
        <v>79</v>
      </c>
      <c r="B30" s="516" t="s">
        <v>242</v>
      </c>
      <c r="C30" s="26" t="s">
        <v>81</v>
      </c>
      <c r="D30" s="352" t="s">
        <v>243</v>
      </c>
      <c r="E30" s="352" t="s">
        <v>27</v>
      </c>
      <c r="F30" s="438">
        <v>5000</v>
      </c>
      <c r="G30" s="439"/>
      <c r="H30" s="439"/>
      <c r="I30" s="439"/>
      <c r="J30" s="440"/>
      <c r="K30" s="132"/>
      <c r="L30" s="435"/>
      <c r="N30" s="69"/>
    </row>
    <row r="31" spans="1:22" s="70" customFormat="1">
      <c r="A31" s="415"/>
      <c r="B31" s="517"/>
      <c r="C31" s="125" t="s">
        <v>82</v>
      </c>
      <c r="D31" s="444"/>
      <c r="E31" s="444"/>
      <c r="F31" s="438">
        <v>2000</v>
      </c>
      <c r="G31" s="439"/>
      <c r="H31" s="439"/>
      <c r="I31" s="439"/>
      <c r="J31" s="440"/>
      <c r="K31" s="132"/>
      <c r="L31" s="436"/>
      <c r="N31" s="69"/>
    </row>
    <row r="32" spans="1:22">
      <c r="A32" s="415"/>
      <c r="B32" s="517"/>
      <c r="C32" s="26" t="s">
        <v>83</v>
      </c>
      <c r="D32" s="444"/>
      <c r="E32" s="444"/>
      <c r="F32" s="438">
        <v>500</v>
      </c>
      <c r="G32" s="439"/>
      <c r="H32" s="439"/>
      <c r="I32" s="439"/>
      <c r="J32" s="440"/>
      <c r="K32" s="130"/>
      <c r="L32" s="436"/>
    </row>
    <row r="33" spans="1:12" ht="14.4" customHeight="1">
      <c r="A33" s="415"/>
      <c r="B33" s="517"/>
      <c r="C33" s="26" t="s">
        <v>84</v>
      </c>
      <c r="D33" s="444"/>
      <c r="E33" s="444"/>
      <c r="F33" s="438">
        <v>250</v>
      </c>
      <c r="G33" s="439"/>
      <c r="H33" s="439"/>
      <c r="I33" s="439"/>
      <c r="J33" s="440"/>
      <c r="K33" s="126"/>
      <c r="L33" s="436"/>
    </row>
    <row r="34" spans="1:12" ht="12.6" customHeight="1">
      <c r="A34" s="415"/>
      <c r="B34" s="517"/>
      <c r="C34" s="26" t="s">
        <v>85</v>
      </c>
      <c r="D34" s="444"/>
      <c r="E34" s="444"/>
      <c r="F34" s="441">
        <v>500</v>
      </c>
      <c r="G34" s="442"/>
      <c r="H34" s="442"/>
      <c r="I34" s="442"/>
      <c r="J34" s="443"/>
      <c r="K34" s="118"/>
      <c r="L34" s="436"/>
    </row>
    <row r="35" spans="1:12" ht="12.6" customHeight="1">
      <c r="A35" s="415"/>
      <c r="B35" s="517"/>
      <c r="C35" s="26" t="s">
        <v>86</v>
      </c>
      <c r="D35" s="444"/>
      <c r="E35" s="444"/>
      <c r="F35" s="441">
        <v>250</v>
      </c>
      <c r="G35" s="442"/>
      <c r="H35" s="442"/>
      <c r="I35" s="442"/>
      <c r="J35" s="443"/>
      <c r="K35" s="118"/>
      <c r="L35" s="436"/>
    </row>
    <row r="36" spans="1:12" ht="12.6" customHeight="1">
      <c r="A36" s="415"/>
      <c r="B36" s="517"/>
      <c r="C36" s="26" t="s">
        <v>87</v>
      </c>
      <c r="D36" s="444"/>
      <c r="E36" s="444"/>
      <c r="F36" s="441">
        <v>500</v>
      </c>
      <c r="G36" s="442"/>
      <c r="H36" s="442"/>
      <c r="I36" s="442"/>
      <c r="J36" s="443"/>
      <c r="K36" s="118"/>
      <c r="L36" s="436"/>
    </row>
    <row r="37" spans="1:12" ht="14.4" customHeight="1">
      <c r="A37" s="415"/>
      <c r="B37" s="517"/>
      <c r="C37" s="26" t="s">
        <v>88</v>
      </c>
      <c r="D37" s="444"/>
      <c r="E37" s="444"/>
      <c r="F37" s="441">
        <v>250</v>
      </c>
      <c r="G37" s="442"/>
      <c r="H37" s="442"/>
      <c r="I37" s="442"/>
      <c r="J37" s="443"/>
      <c r="K37" s="118"/>
      <c r="L37" s="436"/>
    </row>
    <row r="38" spans="1:12">
      <c r="A38" s="415"/>
      <c r="B38" s="517"/>
      <c r="C38" s="26" t="s">
        <v>89</v>
      </c>
      <c r="D38" s="444"/>
      <c r="E38" s="444"/>
      <c r="F38" s="441">
        <v>0</v>
      </c>
      <c r="G38" s="442"/>
      <c r="H38" s="442"/>
      <c r="I38" s="442"/>
      <c r="J38" s="443"/>
      <c r="K38" s="118"/>
      <c r="L38" s="436"/>
    </row>
    <row r="39" spans="1:12">
      <c r="A39" s="416"/>
      <c r="B39" s="518"/>
      <c r="C39" s="26" t="s">
        <v>90</v>
      </c>
      <c r="D39" s="353"/>
      <c r="E39" s="353"/>
      <c r="F39" s="441">
        <v>0</v>
      </c>
      <c r="G39" s="442"/>
      <c r="H39" s="442"/>
      <c r="I39" s="442"/>
      <c r="J39" s="443"/>
      <c r="K39" s="107"/>
      <c r="L39" s="437"/>
    </row>
    <row r="40" spans="1:12" ht="14.4" customHeight="1">
      <c r="A40" s="414" t="s">
        <v>91</v>
      </c>
      <c r="B40" s="352" t="s">
        <v>244</v>
      </c>
      <c r="C40" s="128" t="s">
        <v>93</v>
      </c>
      <c r="D40" s="352" t="s">
        <v>243</v>
      </c>
      <c r="E40" s="352" t="s">
        <v>27</v>
      </c>
      <c r="F40" s="438">
        <v>450</v>
      </c>
      <c r="G40" s="439"/>
      <c r="H40" s="439"/>
      <c r="I40" s="439"/>
      <c r="J40" s="440"/>
      <c r="K40" s="134"/>
      <c r="L40" s="435"/>
    </row>
    <row r="41" spans="1:12" ht="14.1" customHeight="1">
      <c r="A41" s="415"/>
      <c r="B41" s="444"/>
      <c r="C41" s="128" t="s">
        <v>94</v>
      </c>
      <c r="D41" s="444"/>
      <c r="E41" s="444"/>
      <c r="F41" s="438">
        <v>300</v>
      </c>
      <c r="G41" s="439"/>
      <c r="H41" s="439"/>
      <c r="I41" s="439"/>
      <c r="J41" s="440"/>
      <c r="K41" s="134"/>
      <c r="L41" s="436"/>
    </row>
    <row r="42" spans="1:12">
      <c r="A42" s="415"/>
      <c r="B42" s="444"/>
      <c r="C42" s="26" t="s">
        <v>83</v>
      </c>
      <c r="D42" s="444"/>
      <c r="E42" s="444"/>
      <c r="F42" s="438">
        <v>3000</v>
      </c>
      <c r="G42" s="439"/>
      <c r="H42" s="439"/>
      <c r="I42" s="439"/>
      <c r="J42" s="440"/>
      <c r="K42" s="133"/>
      <c r="L42" s="436"/>
    </row>
    <row r="43" spans="1:12">
      <c r="A43" s="415"/>
      <c r="B43" s="444"/>
      <c r="C43" s="26" t="s">
        <v>84</v>
      </c>
      <c r="D43" s="444"/>
      <c r="E43" s="444"/>
      <c r="F43" s="438">
        <v>2000</v>
      </c>
      <c r="G43" s="439"/>
      <c r="H43" s="439"/>
      <c r="I43" s="439"/>
      <c r="J43" s="440"/>
      <c r="K43" s="127"/>
      <c r="L43" s="436"/>
    </row>
    <row r="44" spans="1:12">
      <c r="A44" s="415"/>
      <c r="B44" s="444"/>
      <c r="C44" s="26" t="s">
        <v>85</v>
      </c>
      <c r="D44" s="444"/>
      <c r="E44" s="444"/>
      <c r="F44" s="438">
        <v>3000</v>
      </c>
      <c r="G44" s="439"/>
      <c r="H44" s="439"/>
      <c r="I44" s="439"/>
      <c r="J44" s="440"/>
      <c r="K44" s="127"/>
      <c r="L44" s="436"/>
    </row>
    <row r="45" spans="1:12">
      <c r="A45" s="415"/>
      <c r="B45" s="444"/>
      <c r="C45" s="26" t="s">
        <v>86</v>
      </c>
      <c r="D45" s="444"/>
      <c r="E45" s="444"/>
      <c r="F45" s="438">
        <v>2000</v>
      </c>
      <c r="G45" s="439"/>
      <c r="H45" s="439"/>
      <c r="I45" s="439"/>
      <c r="J45" s="440"/>
      <c r="K45" s="127"/>
      <c r="L45" s="436"/>
    </row>
    <row r="46" spans="1:12">
      <c r="A46" s="415"/>
      <c r="B46" s="444"/>
      <c r="C46" s="26" t="s">
        <v>87</v>
      </c>
      <c r="D46" s="444"/>
      <c r="E46" s="444"/>
      <c r="F46" s="438">
        <v>3000</v>
      </c>
      <c r="G46" s="439"/>
      <c r="H46" s="439"/>
      <c r="I46" s="439"/>
      <c r="J46" s="440"/>
      <c r="K46" s="119"/>
      <c r="L46" s="436"/>
    </row>
    <row r="47" spans="1:12">
      <c r="A47" s="415"/>
      <c r="B47" s="444"/>
      <c r="C47" s="26" t="s">
        <v>88</v>
      </c>
      <c r="D47" s="444"/>
      <c r="E47" s="444"/>
      <c r="F47" s="438">
        <v>2000</v>
      </c>
      <c r="G47" s="439"/>
      <c r="H47" s="439"/>
      <c r="I47" s="439"/>
      <c r="J47" s="440"/>
      <c r="K47" s="119"/>
      <c r="L47" s="436"/>
    </row>
    <row r="48" spans="1:12">
      <c r="A48" s="415"/>
      <c r="B48" s="444"/>
      <c r="C48" s="26" t="s">
        <v>89</v>
      </c>
      <c r="D48" s="444"/>
      <c r="E48" s="444"/>
      <c r="F48" s="438">
        <v>0</v>
      </c>
      <c r="G48" s="439"/>
      <c r="H48" s="439"/>
      <c r="I48" s="439"/>
      <c r="J48" s="440"/>
      <c r="K48" s="119"/>
      <c r="L48" s="436"/>
    </row>
    <row r="49" spans="1:12">
      <c r="A49" s="416"/>
      <c r="B49" s="353"/>
      <c r="C49" s="26" t="s">
        <v>90</v>
      </c>
      <c r="D49" s="353"/>
      <c r="E49" s="353"/>
      <c r="F49" s="438">
        <v>0</v>
      </c>
      <c r="G49" s="439"/>
      <c r="H49" s="439"/>
      <c r="I49" s="439"/>
      <c r="J49" s="440"/>
      <c r="K49" s="119"/>
      <c r="L49" s="437"/>
    </row>
    <row r="50" spans="1:12" ht="14.1" customHeight="1">
      <c r="A50" s="414" t="s">
        <v>95</v>
      </c>
      <c r="B50" s="352" t="s">
        <v>245</v>
      </c>
      <c r="C50" s="128" t="s">
        <v>93</v>
      </c>
      <c r="D50" s="352" t="s">
        <v>243</v>
      </c>
      <c r="E50" s="352" t="s">
        <v>27</v>
      </c>
      <c r="F50" s="438">
        <v>0</v>
      </c>
      <c r="G50" s="439"/>
      <c r="H50" s="439"/>
      <c r="I50" s="439"/>
      <c r="J50" s="440"/>
      <c r="K50" s="132"/>
      <c r="L50" s="435"/>
    </row>
    <row r="51" spans="1:12" ht="15.9" customHeight="1">
      <c r="A51" s="415"/>
      <c r="B51" s="444"/>
      <c r="C51" s="128" t="s">
        <v>94</v>
      </c>
      <c r="D51" s="444"/>
      <c r="E51" s="444"/>
      <c r="F51" s="438">
        <v>0</v>
      </c>
      <c r="G51" s="439"/>
      <c r="H51" s="439"/>
      <c r="I51" s="439"/>
      <c r="J51" s="440"/>
      <c r="K51" s="132"/>
      <c r="L51" s="436"/>
    </row>
    <row r="52" spans="1:12" ht="14.4" customHeight="1">
      <c r="A52" s="415"/>
      <c r="B52" s="444"/>
      <c r="C52" s="26" t="s">
        <v>83</v>
      </c>
      <c r="D52" s="444"/>
      <c r="E52" s="444"/>
      <c r="F52" s="438">
        <v>1500</v>
      </c>
      <c r="G52" s="439"/>
      <c r="H52" s="439"/>
      <c r="I52" s="439"/>
      <c r="J52" s="440"/>
      <c r="K52" s="130"/>
      <c r="L52" s="436"/>
    </row>
    <row r="53" spans="1:12" ht="14.4" customHeight="1">
      <c r="A53" s="415"/>
      <c r="B53" s="444"/>
      <c r="C53" s="26" t="s">
        <v>84</v>
      </c>
      <c r="D53" s="444"/>
      <c r="E53" s="444"/>
      <c r="F53" s="438">
        <v>1000</v>
      </c>
      <c r="G53" s="439"/>
      <c r="H53" s="439"/>
      <c r="I53" s="439"/>
      <c r="J53" s="440"/>
      <c r="K53" s="126"/>
      <c r="L53" s="436"/>
    </row>
    <row r="54" spans="1:12" ht="15.6" customHeight="1">
      <c r="A54" s="415"/>
      <c r="B54" s="444"/>
      <c r="C54" s="26" t="s">
        <v>85</v>
      </c>
      <c r="D54" s="444"/>
      <c r="E54" s="444"/>
      <c r="F54" s="438">
        <v>1500</v>
      </c>
      <c r="G54" s="439"/>
      <c r="H54" s="439"/>
      <c r="I54" s="439"/>
      <c r="J54" s="440"/>
      <c r="K54" s="119"/>
      <c r="L54" s="436"/>
    </row>
    <row r="55" spans="1:12" ht="16.5" customHeight="1">
      <c r="A55" s="415"/>
      <c r="B55" s="444"/>
      <c r="C55" s="26" t="s">
        <v>86</v>
      </c>
      <c r="D55" s="444"/>
      <c r="E55" s="444"/>
      <c r="F55" s="438">
        <v>1000</v>
      </c>
      <c r="G55" s="439"/>
      <c r="H55" s="439"/>
      <c r="I55" s="439"/>
      <c r="J55" s="440"/>
      <c r="K55" s="119"/>
      <c r="L55" s="436"/>
    </row>
    <row r="56" spans="1:12" ht="15" customHeight="1">
      <c r="A56" s="415"/>
      <c r="B56" s="444"/>
      <c r="C56" s="26" t="s">
        <v>87</v>
      </c>
      <c r="D56" s="444"/>
      <c r="E56" s="444"/>
      <c r="F56" s="438">
        <v>1500</v>
      </c>
      <c r="G56" s="439"/>
      <c r="H56" s="439"/>
      <c r="I56" s="439"/>
      <c r="J56" s="440"/>
      <c r="K56" s="119"/>
      <c r="L56" s="436"/>
    </row>
    <row r="57" spans="1:12" ht="18.600000000000001" customHeight="1">
      <c r="A57" s="415"/>
      <c r="B57" s="444"/>
      <c r="C57" s="26" t="s">
        <v>88</v>
      </c>
      <c r="D57" s="444"/>
      <c r="E57" s="444"/>
      <c r="F57" s="438">
        <v>1000</v>
      </c>
      <c r="G57" s="439"/>
      <c r="H57" s="439"/>
      <c r="I57" s="439"/>
      <c r="J57" s="440"/>
      <c r="K57" s="119"/>
      <c r="L57" s="436"/>
    </row>
    <row r="58" spans="1:12" ht="16.5" customHeight="1">
      <c r="A58" s="415"/>
      <c r="B58" s="444"/>
      <c r="C58" s="26" t="s">
        <v>89</v>
      </c>
      <c r="D58" s="444"/>
      <c r="E58" s="444"/>
      <c r="F58" s="438">
        <v>0</v>
      </c>
      <c r="G58" s="439"/>
      <c r="H58" s="439"/>
      <c r="I58" s="439"/>
      <c r="J58" s="440"/>
      <c r="K58" s="119"/>
      <c r="L58" s="436"/>
    </row>
    <row r="59" spans="1:12" ht="17.399999999999999" customHeight="1">
      <c r="A59" s="416"/>
      <c r="B59" s="353"/>
      <c r="C59" s="26" t="s">
        <v>90</v>
      </c>
      <c r="D59" s="353"/>
      <c r="E59" s="353"/>
      <c r="F59" s="438">
        <v>0</v>
      </c>
      <c r="G59" s="439"/>
      <c r="H59" s="439"/>
      <c r="I59" s="439"/>
      <c r="J59" s="440"/>
      <c r="K59" s="119"/>
      <c r="L59" s="437"/>
    </row>
    <row r="60" spans="1:12" ht="14.4" customHeight="1">
      <c r="A60" s="414" t="s">
        <v>98</v>
      </c>
      <c r="B60" s="352" t="s">
        <v>246</v>
      </c>
      <c r="C60" s="128" t="s">
        <v>97</v>
      </c>
      <c r="D60" s="352" t="s">
        <v>243</v>
      </c>
      <c r="E60" s="352" t="s">
        <v>27</v>
      </c>
      <c r="F60" s="438">
        <v>0</v>
      </c>
      <c r="G60" s="439"/>
      <c r="H60" s="439"/>
      <c r="I60" s="439"/>
      <c r="J60" s="440"/>
      <c r="K60" s="134"/>
      <c r="L60" s="435"/>
    </row>
    <row r="61" spans="1:12" ht="17.100000000000001" customHeight="1">
      <c r="A61" s="415"/>
      <c r="B61" s="444"/>
      <c r="C61" s="131" t="s">
        <v>100</v>
      </c>
      <c r="D61" s="444"/>
      <c r="E61" s="444"/>
      <c r="F61" s="438">
        <v>0</v>
      </c>
      <c r="G61" s="439"/>
      <c r="H61" s="439"/>
      <c r="I61" s="439"/>
      <c r="J61" s="440"/>
      <c r="K61" s="134"/>
      <c r="L61" s="436"/>
    </row>
    <row r="62" spans="1:12" ht="14.1" customHeight="1">
      <c r="A62" s="415"/>
      <c r="B62" s="444"/>
      <c r="C62" s="129" t="s">
        <v>83</v>
      </c>
      <c r="D62" s="444"/>
      <c r="E62" s="444"/>
      <c r="F62" s="438">
        <v>300</v>
      </c>
      <c r="G62" s="439"/>
      <c r="H62" s="439"/>
      <c r="I62" s="439"/>
      <c r="J62" s="440"/>
      <c r="K62" s="133"/>
      <c r="L62" s="436"/>
    </row>
    <row r="63" spans="1:12">
      <c r="A63" s="415"/>
      <c r="B63" s="444"/>
      <c r="C63" s="26" t="s">
        <v>84</v>
      </c>
      <c r="D63" s="444"/>
      <c r="E63" s="444"/>
      <c r="F63" s="438">
        <v>0</v>
      </c>
      <c r="G63" s="439"/>
      <c r="H63" s="439"/>
      <c r="I63" s="439"/>
      <c r="J63" s="440"/>
      <c r="K63" s="119"/>
      <c r="L63" s="436"/>
    </row>
    <row r="64" spans="1:12">
      <c r="A64" s="415"/>
      <c r="B64" s="444"/>
      <c r="C64" s="26" t="s">
        <v>85</v>
      </c>
      <c r="D64" s="444"/>
      <c r="E64" s="444"/>
      <c r="F64" s="438">
        <v>300</v>
      </c>
      <c r="G64" s="439"/>
      <c r="H64" s="439"/>
      <c r="I64" s="439"/>
      <c r="J64" s="440"/>
      <c r="K64" s="119"/>
      <c r="L64" s="436"/>
    </row>
    <row r="65" spans="1:12">
      <c r="A65" s="415"/>
      <c r="B65" s="444"/>
      <c r="C65" s="26" t="s">
        <v>86</v>
      </c>
      <c r="D65" s="444"/>
      <c r="E65" s="444"/>
      <c r="F65" s="438">
        <v>0</v>
      </c>
      <c r="G65" s="439"/>
      <c r="H65" s="439"/>
      <c r="I65" s="439"/>
      <c r="J65" s="440"/>
      <c r="K65" s="119"/>
      <c r="L65" s="436"/>
    </row>
    <row r="66" spans="1:12">
      <c r="A66" s="415"/>
      <c r="B66" s="444"/>
      <c r="C66" s="26" t="s">
        <v>87</v>
      </c>
      <c r="D66" s="444"/>
      <c r="E66" s="444"/>
      <c r="F66" s="438">
        <v>300</v>
      </c>
      <c r="G66" s="439"/>
      <c r="H66" s="439"/>
      <c r="I66" s="439"/>
      <c r="J66" s="440"/>
      <c r="K66" s="119"/>
      <c r="L66" s="436"/>
    </row>
    <row r="67" spans="1:12">
      <c r="A67" s="415"/>
      <c r="B67" s="444"/>
      <c r="C67" s="26" t="s">
        <v>88</v>
      </c>
      <c r="D67" s="444"/>
      <c r="E67" s="444"/>
      <c r="F67" s="438">
        <v>0</v>
      </c>
      <c r="G67" s="439"/>
      <c r="H67" s="439"/>
      <c r="I67" s="439"/>
      <c r="J67" s="440"/>
      <c r="K67" s="119"/>
      <c r="L67" s="436"/>
    </row>
    <row r="68" spans="1:12">
      <c r="A68" s="415"/>
      <c r="B68" s="444"/>
      <c r="C68" s="26" t="s">
        <v>89</v>
      </c>
      <c r="D68" s="444"/>
      <c r="E68" s="444"/>
      <c r="F68" s="438">
        <v>0</v>
      </c>
      <c r="G68" s="439"/>
      <c r="H68" s="439"/>
      <c r="I68" s="439"/>
      <c r="J68" s="440"/>
      <c r="K68" s="119"/>
      <c r="L68" s="436"/>
    </row>
    <row r="69" spans="1:12" ht="15" thickBot="1">
      <c r="A69" s="455"/>
      <c r="B69" s="363"/>
      <c r="C69" s="26" t="s">
        <v>90</v>
      </c>
      <c r="D69" s="363"/>
      <c r="E69" s="363"/>
      <c r="F69" s="438">
        <v>0</v>
      </c>
      <c r="G69" s="439"/>
      <c r="H69" s="439"/>
      <c r="I69" s="439"/>
      <c r="J69" s="440"/>
      <c r="K69" s="120"/>
      <c r="L69" s="457"/>
    </row>
    <row r="70" spans="1:12" s="70" customFormat="1">
      <c r="A70" s="21" t="s">
        <v>101</v>
      </c>
      <c r="B70" s="82" t="s">
        <v>102</v>
      </c>
      <c r="C70" s="184"/>
      <c r="D70" s="184"/>
      <c r="E70" s="184"/>
      <c r="F70" s="396"/>
      <c r="G70" s="397"/>
      <c r="H70" s="397"/>
      <c r="I70" s="397"/>
      <c r="J70" s="398"/>
      <c r="K70" s="184"/>
      <c r="L70" s="83"/>
    </row>
    <row r="71" spans="1:12" ht="45.9" customHeight="1">
      <c r="A71" s="19" t="s">
        <v>103</v>
      </c>
      <c r="B71" s="80" t="s">
        <v>104</v>
      </c>
      <c r="C71" s="178" t="s">
        <v>105</v>
      </c>
      <c r="D71" s="72" t="s">
        <v>235</v>
      </c>
      <c r="E71" s="72" t="s">
        <v>27</v>
      </c>
      <c r="F71" s="429">
        <v>150</v>
      </c>
      <c r="G71" s="430"/>
      <c r="H71" s="430"/>
      <c r="I71" s="430"/>
      <c r="J71" s="431"/>
      <c r="K71" s="119"/>
      <c r="L71" s="169"/>
    </row>
    <row r="72" spans="1:12" ht="29.4" thickBot="1">
      <c r="A72" s="171" t="s">
        <v>106</v>
      </c>
      <c r="B72" s="185" t="s">
        <v>107</v>
      </c>
      <c r="C72" s="176" t="s">
        <v>108</v>
      </c>
      <c r="D72" s="168" t="s">
        <v>239</v>
      </c>
      <c r="E72" s="168" t="s">
        <v>27</v>
      </c>
      <c r="F72" s="336">
        <f>F71*F28*F27</f>
        <v>375</v>
      </c>
      <c r="G72" s="337"/>
      <c r="H72" s="337"/>
      <c r="I72" s="337"/>
      <c r="J72" s="338"/>
      <c r="K72" s="166"/>
      <c r="L72" s="116"/>
    </row>
    <row r="73" spans="1:12" s="70" customFormat="1">
      <c r="A73" s="21" t="s">
        <v>109</v>
      </c>
      <c r="B73" s="82" t="s">
        <v>110</v>
      </c>
      <c r="C73" s="184"/>
      <c r="D73" s="184"/>
      <c r="E73" s="184"/>
      <c r="F73" s="376"/>
      <c r="G73" s="376"/>
      <c r="H73" s="376"/>
      <c r="I73" s="376"/>
      <c r="J73" s="376"/>
      <c r="K73" s="184"/>
      <c r="L73" s="83"/>
    </row>
    <row r="74" spans="1:12" ht="43.2">
      <c r="A74" s="519" t="s">
        <v>111</v>
      </c>
      <c r="B74" s="170" t="s">
        <v>112</v>
      </c>
      <c r="C74" s="170" t="s">
        <v>113</v>
      </c>
      <c r="D74" s="72" t="s">
        <v>235</v>
      </c>
      <c r="E74" s="72" t="s">
        <v>27</v>
      </c>
      <c r="F74" s="480" t="s">
        <v>169</v>
      </c>
      <c r="G74" s="481"/>
      <c r="H74" s="481"/>
      <c r="I74" s="481"/>
      <c r="J74" s="482"/>
      <c r="K74" s="119"/>
      <c r="L74" s="390" t="s">
        <v>536</v>
      </c>
    </row>
    <row r="75" spans="1:12" ht="45.75" customHeight="1">
      <c r="A75" s="519"/>
      <c r="B75" s="170" t="s">
        <v>114</v>
      </c>
      <c r="C75" s="170" t="s">
        <v>113</v>
      </c>
      <c r="D75" s="72" t="s">
        <v>235</v>
      </c>
      <c r="E75" s="72" t="s">
        <v>27</v>
      </c>
      <c r="F75" s="480" t="s">
        <v>169</v>
      </c>
      <c r="G75" s="481"/>
      <c r="H75" s="481"/>
      <c r="I75" s="481"/>
      <c r="J75" s="482"/>
      <c r="K75" s="119"/>
      <c r="L75" s="391"/>
    </row>
    <row r="76" spans="1:12" ht="43.2">
      <c r="A76" s="519"/>
      <c r="B76" s="170" t="s">
        <v>115</v>
      </c>
      <c r="C76" s="170" t="s">
        <v>113</v>
      </c>
      <c r="D76" s="72" t="s">
        <v>235</v>
      </c>
      <c r="E76" s="72" t="s">
        <v>27</v>
      </c>
      <c r="F76" s="480" t="s">
        <v>169</v>
      </c>
      <c r="G76" s="481"/>
      <c r="H76" s="481"/>
      <c r="I76" s="481"/>
      <c r="J76" s="482"/>
      <c r="K76" s="119"/>
      <c r="L76" s="392"/>
    </row>
    <row r="77" spans="1:12" ht="35.1" customHeight="1">
      <c r="A77" s="519" t="s">
        <v>116</v>
      </c>
      <c r="B77" s="170" t="s">
        <v>403</v>
      </c>
      <c r="C77" s="170" t="s">
        <v>117</v>
      </c>
      <c r="D77" s="72" t="s">
        <v>243</v>
      </c>
      <c r="E77" s="72" t="s">
        <v>27</v>
      </c>
      <c r="F77" s="429">
        <v>7</v>
      </c>
      <c r="G77" s="430"/>
      <c r="H77" s="430"/>
      <c r="I77" s="430"/>
      <c r="J77" s="431"/>
      <c r="K77" s="469" t="s">
        <v>500</v>
      </c>
      <c r="L77" s="390" t="s">
        <v>501</v>
      </c>
    </row>
    <row r="78" spans="1:12" ht="36.6" customHeight="1">
      <c r="A78" s="519"/>
      <c r="B78" s="170" t="s">
        <v>404</v>
      </c>
      <c r="C78" s="170" t="s">
        <v>117</v>
      </c>
      <c r="D78" s="72" t="s">
        <v>243</v>
      </c>
      <c r="E78" s="72" t="s">
        <v>27</v>
      </c>
      <c r="F78" s="429">
        <v>8</v>
      </c>
      <c r="G78" s="430"/>
      <c r="H78" s="430"/>
      <c r="I78" s="430"/>
      <c r="J78" s="431"/>
      <c r="K78" s="470"/>
      <c r="L78" s="391"/>
    </row>
    <row r="79" spans="1:12" ht="39" customHeight="1">
      <c r="A79" s="519"/>
      <c r="B79" s="170" t="s">
        <v>405</v>
      </c>
      <c r="C79" s="170" t="s">
        <v>117</v>
      </c>
      <c r="D79" s="72" t="s">
        <v>243</v>
      </c>
      <c r="E79" s="72" t="s">
        <v>27</v>
      </c>
      <c r="F79" s="429">
        <v>9</v>
      </c>
      <c r="G79" s="430"/>
      <c r="H79" s="430"/>
      <c r="I79" s="430"/>
      <c r="J79" s="431"/>
      <c r="K79" s="471"/>
      <c r="L79" s="392"/>
    </row>
    <row r="80" spans="1:12" ht="43.2">
      <c r="A80" s="519" t="s">
        <v>118</v>
      </c>
      <c r="B80" s="177" t="s">
        <v>119</v>
      </c>
      <c r="C80" s="170" t="s">
        <v>120</v>
      </c>
      <c r="D80" s="72" t="s">
        <v>235</v>
      </c>
      <c r="E80" s="72" t="s">
        <v>27</v>
      </c>
      <c r="F80" s="480" t="s">
        <v>169</v>
      </c>
      <c r="G80" s="481"/>
      <c r="H80" s="481"/>
      <c r="I80" s="481"/>
      <c r="J80" s="482"/>
      <c r="K80" s="469" t="s">
        <v>538</v>
      </c>
      <c r="L80" s="390" t="s">
        <v>536</v>
      </c>
    </row>
    <row r="81" spans="1:12" ht="43.2">
      <c r="A81" s="519"/>
      <c r="B81" s="177" t="s">
        <v>121</v>
      </c>
      <c r="C81" s="170" t="s">
        <v>120</v>
      </c>
      <c r="D81" s="72" t="s">
        <v>235</v>
      </c>
      <c r="E81" s="72" t="s">
        <v>27</v>
      </c>
      <c r="F81" s="480" t="s">
        <v>169</v>
      </c>
      <c r="G81" s="481"/>
      <c r="H81" s="481"/>
      <c r="I81" s="481"/>
      <c r="J81" s="482"/>
      <c r="K81" s="470"/>
      <c r="L81" s="391"/>
    </row>
    <row r="82" spans="1:12" ht="43.2">
      <c r="A82" s="519"/>
      <c r="B82" s="177" t="s">
        <v>122</v>
      </c>
      <c r="C82" s="170" t="s">
        <v>120</v>
      </c>
      <c r="D82" s="72" t="s">
        <v>235</v>
      </c>
      <c r="E82" s="72" t="s">
        <v>27</v>
      </c>
      <c r="F82" s="480" t="s">
        <v>169</v>
      </c>
      <c r="G82" s="481"/>
      <c r="H82" s="481"/>
      <c r="I82" s="481"/>
      <c r="J82" s="482"/>
      <c r="K82" s="471"/>
      <c r="L82" s="392"/>
    </row>
    <row r="83" spans="1:12" ht="30.6" customHeight="1">
      <c r="A83" s="519" t="s">
        <v>123</v>
      </c>
      <c r="B83" s="528" t="s">
        <v>124</v>
      </c>
      <c r="C83" s="170" t="s">
        <v>120</v>
      </c>
      <c r="D83" s="381" t="s">
        <v>235</v>
      </c>
      <c r="E83" s="381" t="s">
        <v>27</v>
      </c>
      <c r="F83" s="520">
        <v>5300</v>
      </c>
      <c r="G83" s="520"/>
      <c r="H83" s="520"/>
      <c r="I83" s="520"/>
      <c r="J83" s="520"/>
      <c r="K83" s="529" t="s">
        <v>539</v>
      </c>
      <c r="L83" s="527" t="s">
        <v>539</v>
      </c>
    </row>
    <row r="84" spans="1:12" ht="18" customHeight="1">
      <c r="A84" s="519"/>
      <c r="B84" s="528"/>
      <c r="C84" s="170" t="s">
        <v>125</v>
      </c>
      <c r="D84" s="381"/>
      <c r="E84" s="381"/>
      <c r="F84" s="458">
        <v>3250</v>
      </c>
      <c r="G84" s="459"/>
      <c r="H84" s="459"/>
      <c r="I84" s="459"/>
      <c r="J84" s="460"/>
      <c r="K84" s="529"/>
      <c r="L84" s="527"/>
    </row>
    <row r="85" spans="1:12" ht="18.600000000000001" customHeight="1">
      <c r="A85" s="519"/>
      <c r="B85" s="528" t="s">
        <v>126</v>
      </c>
      <c r="C85" s="170" t="s">
        <v>120</v>
      </c>
      <c r="D85" s="381" t="s">
        <v>247</v>
      </c>
      <c r="E85" s="381" t="s">
        <v>27</v>
      </c>
      <c r="F85" s="520">
        <v>5300</v>
      </c>
      <c r="G85" s="520"/>
      <c r="H85" s="520"/>
      <c r="I85" s="520"/>
      <c r="J85" s="520"/>
      <c r="K85" s="529"/>
      <c r="L85" s="527"/>
    </row>
    <row r="86" spans="1:12" ht="24.6" customHeight="1">
      <c r="A86" s="519"/>
      <c r="B86" s="528"/>
      <c r="C86" s="170" t="s">
        <v>125</v>
      </c>
      <c r="D86" s="381"/>
      <c r="E86" s="381"/>
      <c r="F86" s="458">
        <v>3250</v>
      </c>
      <c r="G86" s="459"/>
      <c r="H86" s="459"/>
      <c r="I86" s="459"/>
      <c r="J86" s="460"/>
      <c r="K86" s="529"/>
      <c r="L86" s="527"/>
    </row>
    <row r="87" spans="1:12" ht="20.100000000000001" customHeight="1">
      <c r="A87" s="519"/>
      <c r="B87" s="528" t="s">
        <v>127</v>
      </c>
      <c r="C87" s="170" t="s">
        <v>120</v>
      </c>
      <c r="D87" s="381" t="s">
        <v>247</v>
      </c>
      <c r="E87" s="381" t="s">
        <v>27</v>
      </c>
      <c r="F87" s="458">
        <v>5300</v>
      </c>
      <c r="G87" s="459"/>
      <c r="H87" s="459"/>
      <c r="I87" s="459"/>
      <c r="J87" s="460"/>
      <c r="K87" s="529"/>
      <c r="L87" s="527"/>
    </row>
    <row r="88" spans="1:12" ht="21" customHeight="1">
      <c r="A88" s="519"/>
      <c r="B88" s="528"/>
      <c r="C88" s="170" t="s">
        <v>125</v>
      </c>
      <c r="D88" s="381"/>
      <c r="E88" s="381"/>
      <c r="F88" s="520">
        <v>3250</v>
      </c>
      <c r="G88" s="520"/>
      <c r="H88" s="520"/>
      <c r="I88" s="520"/>
      <c r="J88" s="520"/>
      <c r="K88" s="529"/>
      <c r="L88" s="527"/>
    </row>
    <row r="89" spans="1:12" ht="43.2">
      <c r="A89" s="521" t="s">
        <v>128</v>
      </c>
      <c r="B89" s="187" t="s">
        <v>129</v>
      </c>
      <c r="C89" s="170" t="s">
        <v>130</v>
      </c>
      <c r="D89" s="72" t="s">
        <v>26</v>
      </c>
      <c r="E89" s="72" t="s">
        <v>27</v>
      </c>
      <c r="F89" s="522" t="s">
        <v>169</v>
      </c>
      <c r="G89" s="522"/>
      <c r="H89" s="522"/>
      <c r="I89" s="522"/>
      <c r="J89" s="522"/>
      <c r="K89" s="119"/>
      <c r="L89" s="117"/>
    </row>
    <row r="90" spans="1:12" ht="43.2">
      <c r="A90" s="521"/>
      <c r="B90" s="187" t="s">
        <v>131</v>
      </c>
      <c r="C90" s="170" t="s">
        <v>132</v>
      </c>
      <c r="D90" s="72" t="s">
        <v>26</v>
      </c>
      <c r="E90" s="72" t="s">
        <v>27</v>
      </c>
      <c r="F90" s="522" t="s">
        <v>169</v>
      </c>
      <c r="G90" s="522"/>
      <c r="H90" s="522"/>
      <c r="I90" s="522"/>
      <c r="J90" s="522"/>
      <c r="K90" s="119"/>
      <c r="L90" s="117"/>
    </row>
    <row r="91" spans="1:12" ht="43.2">
      <c r="A91" s="521"/>
      <c r="B91" s="187" t="s">
        <v>133</v>
      </c>
      <c r="C91" s="170" t="s">
        <v>132</v>
      </c>
      <c r="D91" s="72" t="s">
        <v>26</v>
      </c>
      <c r="E91" s="72" t="s">
        <v>27</v>
      </c>
      <c r="F91" s="522" t="s">
        <v>169</v>
      </c>
      <c r="G91" s="522"/>
      <c r="H91" s="522"/>
      <c r="I91" s="522"/>
      <c r="J91" s="522"/>
      <c r="K91" s="119"/>
      <c r="L91" s="117"/>
    </row>
    <row r="92" spans="1:12" ht="43.8" thickBot="1">
      <c r="A92" s="219" t="s">
        <v>11</v>
      </c>
      <c r="B92" s="220" t="s">
        <v>406</v>
      </c>
      <c r="C92" s="71" t="s">
        <v>134</v>
      </c>
      <c r="D92" s="73" t="s">
        <v>26</v>
      </c>
      <c r="E92" s="73" t="s">
        <v>27</v>
      </c>
      <c r="F92" s="523">
        <v>103.64</v>
      </c>
      <c r="G92" s="523"/>
      <c r="H92" s="523"/>
      <c r="I92" s="523"/>
      <c r="J92" s="523"/>
      <c r="K92" s="140"/>
      <c r="L92" s="141"/>
    </row>
    <row r="93" spans="1:12" s="70" customFormat="1">
      <c r="A93" s="44" t="s">
        <v>135</v>
      </c>
      <c r="B93" s="86" t="s">
        <v>136</v>
      </c>
      <c r="C93" s="87"/>
      <c r="D93" s="87"/>
      <c r="E93" s="87"/>
      <c r="F93" s="524"/>
      <c r="G93" s="525"/>
      <c r="H93" s="525"/>
      <c r="I93" s="525"/>
      <c r="J93" s="526"/>
      <c r="K93" s="87"/>
      <c r="L93" s="88"/>
    </row>
    <row r="94" spans="1:12" ht="45" thickBot="1">
      <c r="A94" s="25" t="s">
        <v>137</v>
      </c>
      <c r="B94" s="46" t="s">
        <v>138</v>
      </c>
      <c r="C94" s="71" t="s">
        <v>139</v>
      </c>
      <c r="D94" s="73" t="s">
        <v>248</v>
      </c>
      <c r="E94" s="73" t="s">
        <v>27</v>
      </c>
      <c r="F94" s="464">
        <v>0</v>
      </c>
      <c r="G94" s="465"/>
      <c r="H94" s="465"/>
      <c r="I94" s="465"/>
      <c r="J94" s="466"/>
      <c r="K94" s="121"/>
      <c r="L94" s="115" t="s">
        <v>508</v>
      </c>
    </row>
  </sheetData>
  <mergeCells count="154">
    <mergeCell ref="F94:J94"/>
    <mergeCell ref="A89:A91"/>
    <mergeCell ref="F89:J89"/>
    <mergeCell ref="F90:J90"/>
    <mergeCell ref="F91:J91"/>
    <mergeCell ref="F92:J92"/>
    <mergeCell ref="F93:J93"/>
    <mergeCell ref="L83:L88"/>
    <mergeCell ref="F84:J84"/>
    <mergeCell ref="B85:B86"/>
    <mergeCell ref="D85:D86"/>
    <mergeCell ref="E85:E86"/>
    <mergeCell ref="F85:J85"/>
    <mergeCell ref="F86:J86"/>
    <mergeCell ref="B87:B88"/>
    <mergeCell ref="D87:D88"/>
    <mergeCell ref="E87:E88"/>
    <mergeCell ref="A83:A88"/>
    <mergeCell ref="B83:B84"/>
    <mergeCell ref="D83:D84"/>
    <mergeCell ref="E83:E84"/>
    <mergeCell ref="F83:J83"/>
    <mergeCell ref="K83:K88"/>
    <mergeCell ref="F87:J87"/>
    <mergeCell ref="F88:J88"/>
    <mergeCell ref="A80:A82"/>
    <mergeCell ref="F80:J80"/>
    <mergeCell ref="K80:K82"/>
    <mergeCell ref="L80:L82"/>
    <mergeCell ref="F81:J81"/>
    <mergeCell ref="F82:J82"/>
    <mergeCell ref="L74:L76"/>
    <mergeCell ref="F75:J75"/>
    <mergeCell ref="F76:J76"/>
    <mergeCell ref="A77:A79"/>
    <mergeCell ref="F77:J77"/>
    <mergeCell ref="K77:K79"/>
    <mergeCell ref="L77:L79"/>
    <mergeCell ref="F78:J78"/>
    <mergeCell ref="F79:J79"/>
    <mergeCell ref="F70:J70"/>
    <mergeCell ref="F71:J71"/>
    <mergeCell ref="F72:J72"/>
    <mergeCell ref="F73:J73"/>
    <mergeCell ref="A74:A76"/>
    <mergeCell ref="F74:J74"/>
    <mergeCell ref="A60:A69"/>
    <mergeCell ref="B60:B69"/>
    <mergeCell ref="D60:D69"/>
    <mergeCell ref="E60:E69"/>
    <mergeCell ref="F60:J60"/>
    <mergeCell ref="L60:L69"/>
    <mergeCell ref="F61:J61"/>
    <mergeCell ref="F63:J63"/>
    <mergeCell ref="F64:J64"/>
    <mergeCell ref="F68:J68"/>
    <mergeCell ref="L50:L59"/>
    <mergeCell ref="F51:J51"/>
    <mergeCell ref="F54:J54"/>
    <mergeCell ref="F57:J57"/>
    <mergeCell ref="F58:J58"/>
    <mergeCell ref="F59:J59"/>
    <mergeCell ref="F62:J62"/>
    <mergeCell ref="F65:J65"/>
    <mergeCell ref="F66:J66"/>
    <mergeCell ref="F67:J67"/>
    <mergeCell ref="F69:J69"/>
    <mergeCell ref="A50:A59"/>
    <mergeCell ref="B50:B59"/>
    <mergeCell ref="D50:D59"/>
    <mergeCell ref="E50:E59"/>
    <mergeCell ref="F50:J50"/>
    <mergeCell ref="A40:A49"/>
    <mergeCell ref="B40:B49"/>
    <mergeCell ref="D40:D49"/>
    <mergeCell ref="E40:E49"/>
    <mergeCell ref="F40:J40"/>
    <mergeCell ref="F52:J52"/>
    <mergeCell ref="F53:J53"/>
    <mergeCell ref="F55:J55"/>
    <mergeCell ref="F56:J56"/>
    <mergeCell ref="A30:A39"/>
    <mergeCell ref="B30:B39"/>
    <mergeCell ref="D30:D39"/>
    <mergeCell ref="E30:E39"/>
    <mergeCell ref="F30:J30"/>
    <mergeCell ref="L30:L39"/>
    <mergeCell ref="F35:J35"/>
    <mergeCell ref="F36:J36"/>
    <mergeCell ref="L40:L49"/>
    <mergeCell ref="F41:J41"/>
    <mergeCell ref="F46:J46"/>
    <mergeCell ref="F47:J47"/>
    <mergeCell ref="F48:J48"/>
    <mergeCell ref="F31:J31"/>
    <mergeCell ref="F32:J32"/>
    <mergeCell ref="F34:J34"/>
    <mergeCell ref="F37:J37"/>
    <mergeCell ref="F38:J38"/>
    <mergeCell ref="F39:J39"/>
    <mergeCell ref="F42:J42"/>
    <mergeCell ref="F43:J43"/>
    <mergeCell ref="F44:J44"/>
    <mergeCell ref="F45:J45"/>
    <mergeCell ref="F49:J49"/>
    <mergeCell ref="C23:C25"/>
    <mergeCell ref="D23:D25"/>
    <mergeCell ref="E23:E25"/>
    <mergeCell ref="F23:J23"/>
    <mergeCell ref="K23:K25"/>
    <mergeCell ref="L23:L28"/>
    <mergeCell ref="F26:J26"/>
    <mergeCell ref="F28:J28"/>
    <mergeCell ref="F29:J29"/>
    <mergeCell ref="F2:J2"/>
    <mergeCell ref="F3:J3"/>
    <mergeCell ref="F4:J4"/>
    <mergeCell ref="B16:B17"/>
    <mergeCell ref="C16:C17"/>
    <mergeCell ref="F16:J16"/>
    <mergeCell ref="F17:J17"/>
    <mergeCell ref="F18:J18"/>
    <mergeCell ref="F19:J19"/>
    <mergeCell ref="F12:J12"/>
    <mergeCell ref="B13:B14"/>
    <mergeCell ref="C13:C14"/>
    <mergeCell ref="D13:D14"/>
    <mergeCell ref="F13:J13"/>
    <mergeCell ref="F14:J14"/>
    <mergeCell ref="F15:J15"/>
    <mergeCell ref="L4:L9"/>
    <mergeCell ref="A5:A8"/>
    <mergeCell ref="B5:B8"/>
    <mergeCell ref="D5:D6"/>
    <mergeCell ref="E5:E6"/>
    <mergeCell ref="F5:J5"/>
    <mergeCell ref="K5:K7"/>
    <mergeCell ref="F27:J27"/>
    <mergeCell ref="F33:J33"/>
    <mergeCell ref="F9:J9"/>
    <mergeCell ref="F10:J10"/>
    <mergeCell ref="A11:A12"/>
    <mergeCell ref="B11:B12"/>
    <mergeCell ref="C11:C12"/>
    <mergeCell ref="D11:D12"/>
    <mergeCell ref="F11:J11"/>
    <mergeCell ref="L11:L17"/>
    <mergeCell ref="A13:A14"/>
    <mergeCell ref="A16:A17"/>
    <mergeCell ref="L19:L21"/>
    <mergeCell ref="F20:J20"/>
    <mergeCell ref="F21:J21"/>
    <mergeCell ref="F22:J22"/>
    <mergeCell ref="A23:A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A5" zoomScale="60" zoomScaleNormal="60" workbookViewId="0">
      <selection activeCell="J25" sqref="J25"/>
    </sheetView>
  </sheetViews>
  <sheetFormatPr defaultColWidth="8.6640625" defaultRowHeight="14.4"/>
  <cols>
    <col min="1" max="1" width="6.88671875" style="69" bestFit="1" customWidth="1"/>
    <col min="2" max="2" width="29.33203125" style="69" customWidth="1"/>
    <col min="3" max="3" width="40" style="69" customWidth="1"/>
    <col min="4" max="4" width="39.44140625" style="69" customWidth="1"/>
    <col min="5" max="5" width="36.44140625" style="69" customWidth="1"/>
    <col min="6" max="6" width="16.109375" style="69" customWidth="1"/>
    <col min="7" max="7" width="19.77734375" style="69" customWidth="1"/>
    <col min="8" max="8" width="19.109375" style="69" customWidth="1"/>
    <col min="9" max="9" width="13.88671875" style="69" customWidth="1"/>
    <col min="10" max="10" width="18.44140625" style="69" customWidth="1"/>
    <col min="11" max="11" width="33" style="69" customWidth="1"/>
    <col min="12" max="12" width="38.33203125" style="69" customWidth="1"/>
    <col min="13" max="13" width="8.6640625" style="69"/>
    <col min="14" max="14" width="25.5546875" style="69" customWidth="1"/>
    <col min="15" max="15" width="16.88671875" style="69" customWidth="1"/>
    <col min="16" max="16384" width="8.6640625" style="69"/>
  </cols>
  <sheetData>
    <row r="1" spans="1:22" ht="15" thickBot="1">
      <c r="B1" s="18" t="s">
        <v>408</v>
      </c>
    </row>
    <row r="2" spans="1:22" ht="29.4" thickBot="1">
      <c r="A2" s="22"/>
      <c r="B2" s="23" t="s">
        <v>14</v>
      </c>
      <c r="C2" s="24" t="s">
        <v>15</v>
      </c>
      <c r="D2" s="23" t="s">
        <v>16</v>
      </c>
      <c r="E2" s="24" t="s">
        <v>17</v>
      </c>
      <c r="F2" s="339" t="s">
        <v>18</v>
      </c>
      <c r="G2" s="340"/>
      <c r="H2" s="340"/>
      <c r="I2" s="340"/>
      <c r="J2" s="341"/>
      <c r="K2" s="24" t="s">
        <v>19</v>
      </c>
      <c r="L2" s="45" t="s">
        <v>20</v>
      </c>
    </row>
    <row r="3" spans="1:22" s="70" customFormat="1">
      <c r="A3" s="21" t="s">
        <v>21</v>
      </c>
      <c r="B3" s="82" t="s">
        <v>22</v>
      </c>
      <c r="C3" s="245"/>
      <c r="D3" s="245"/>
      <c r="E3" s="245"/>
      <c r="F3" s="342"/>
      <c r="G3" s="343"/>
      <c r="H3" s="343"/>
      <c r="I3" s="343"/>
      <c r="J3" s="344"/>
      <c r="K3" s="245"/>
      <c r="L3" s="83"/>
    </row>
    <row r="4" spans="1:22" ht="43.2">
      <c r="A4" s="19" t="s">
        <v>23</v>
      </c>
      <c r="B4" s="252" t="s">
        <v>24</v>
      </c>
      <c r="C4" s="256" t="s">
        <v>42</v>
      </c>
      <c r="D4" s="72" t="s">
        <v>235</v>
      </c>
      <c r="E4" s="72" t="s">
        <v>27</v>
      </c>
      <c r="F4" s="345">
        <v>3.7999999999999999E-2</v>
      </c>
      <c r="G4" s="345"/>
      <c r="H4" s="345"/>
      <c r="I4" s="345"/>
      <c r="J4" s="345"/>
      <c r="K4" s="107"/>
      <c r="L4" s="390" t="s">
        <v>536</v>
      </c>
    </row>
    <row r="5" spans="1:22" ht="17.100000000000001" customHeight="1">
      <c r="A5" s="346" t="s">
        <v>28</v>
      </c>
      <c r="B5" s="349" t="s">
        <v>150</v>
      </c>
      <c r="C5" s="84"/>
      <c r="D5" s="352" t="s">
        <v>235</v>
      </c>
      <c r="E5" s="352" t="s">
        <v>27</v>
      </c>
      <c r="F5" s="480" t="s">
        <v>30</v>
      </c>
      <c r="G5" s="481"/>
      <c r="H5" s="481"/>
      <c r="I5" s="481"/>
      <c r="J5" s="482"/>
      <c r="K5" s="382"/>
      <c r="L5" s="391"/>
    </row>
    <row r="6" spans="1:22" ht="14.4" customHeight="1">
      <c r="A6" s="347"/>
      <c r="B6" s="350"/>
      <c r="C6" s="85" t="s">
        <v>31</v>
      </c>
      <c r="D6" s="353"/>
      <c r="E6" s="353"/>
      <c r="F6" s="122" t="s">
        <v>592</v>
      </c>
      <c r="G6" s="122" t="s">
        <v>593</v>
      </c>
      <c r="H6" s="122" t="s">
        <v>594</v>
      </c>
      <c r="I6" s="122" t="s">
        <v>595</v>
      </c>
      <c r="J6" s="123" t="s">
        <v>642</v>
      </c>
      <c r="K6" s="389"/>
      <c r="L6" s="391"/>
    </row>
    <row r="7" spans="1:22" ht="43.2">
      <c r="A7" s="347"/>
      <c r="B7" s="350"/>
      <c r="C7" s="54" t="s">
        <v>32</v>
      </c>
      <c r="D7" s="72" t="s">
        <v>26</v>
      </c>
      <c r="E7" s="72" t="s">
        <v>33</v>
      </c>
      <c r="F7" s="123">
        <v>200</v>
      </c>
      <c r="G7" s="123">
        <v>300</v>
      </c>
      <c r="H7" s="123">
        <v>450</v>
      </c>
      <c r="I7" s="123">
        <v>500</v>
      </c>
      <c r="J7" s="123">
        <v>520</v>
      </c>
      <c r="K7" s="383"/>
      <c r="L7" s="391"/>
    </row>
    <row r="8" spans="1:22" ht="48.9" customHeight="1">
      <c r="A8" s="348"/>
      <c r="B8" s="351"/>
      <c r="C8" s="54" t="s">
        <v>34</v>
      </c>
      <c r="D8" s="72" t="s">
        <v>26</v>
      </c>
      <c r="E8" s="72" t="s">
        <v>33</v>
      </c>
      <c r="F8" s="123">
        <v>5</v>
      </c>
      <c r="G8" s="123">
        <v>5.05</v>
      </c>
      <c r="H8" s="123">
        <v>6.1</v>
      </c>
      <c r="I8" s="123">
        <v>6.7</v>
      </c>
      <c r="J8" s="123">
        <v>6.8</v>
      </c>
      <c r="K8" s="107"/>
      <c r="L8" s="391"/>
    </row>
    <row r="9" spans="1:22" ht="43.8" thickBot="1">
      <c r="A9" s="25" t="s">
        <v>35</v>
      </c>
      <c r="B9" s="71" t="s">
        <v>36</v>
      </c>
      <c r="C9" s="71" t="s">
        <v>37</v>
      </c>
      <c r="D9" s="73" t="s">
        <v>235</v>
      </c>
      <c r="E9" s="73" t="s">
        <v>27</v>
      </c>
      <c r="F9" s="393" t="s">
        <v>468</v>
      </c>
      <c r="G9" s="394"/>
      <c r="H9" s="394"/>
      <c r="I9" s="394"/>
      <c r="J9" s="395"/>
      <c r="K9" s="114"/>
      <c r="L9" s="479"/>
      <c r="N9" s="96"/>
    </row>
    <row r="10" spans="1:22" s="70" customFormat="1" ht="15" thickBot="1">
      <c r="A10" s="97" t="s">
        <v>38</v>
      </c>
      <c r="B10" s="98" t="s">
        <v>39</v>
      </c>
      <c r="C10" s="99"/>
      <c r="D10" s="99"/>
      <c r="E10" s="99"/>
      <c r="F10" s="483"/>
      <c r="G10" s="484"/>
      <c r="H10" s="484"/>
      <c r="I10" s="484"/>
      <c r="J10" s="485"/>
      <c r="K10" s="99"/>
      <c r="L10" s="100"/>
    </row>
    <row r="11" spans="1:22" ht="43.5" customHeight="1">
      <c r="A11" s="486" t="s">
        <v>40</v>
      </c>
      <c r="B11" s="487" t="s">
        <v>41</v>
      </c>
      <c r="C11" s="488" t="s">
        <v>42</v>
      </c>
      <c r="D11" s="489" t="s">
        <v>235</v>
      </c>
      <c r="E11" s="72" t="s">
        <v>47</v>
      </c>
      <c r="F11" s="490">
        <v>160000</v>
      </c>
      <c r="G11" s="490"/>
      <c r="H11" s="490"/>
      <c r="I11" s="490"/>
      <c r="J11" s="490"/>
      <c r="K11" s="124"/>
      <c r="L11" s="491" t="s">
        <v>536</v>
      </c>
    </row>
    <row r="12" spans="1:22">
      <c r="A12" s="416"/>
      <c r="B12" s="402"/>
      <c r="C12" s="404"/>
      <c r="D12" s="353"/>
      <c r="E12" s="72" t="s">
        <v>48</v>
      </c>
      <c r="F12" s="505">
        <v>150000</v>
      </c>
      <c r="G12" s="506"/>
      <c r="H12" s="506"/>
      <c r="I12" s="506"/>
      <c r="J12" s="507"/>
      <c r="K12" s="249"/>
      <c r="L12" s="492"/>
    </row>
    <row r="13" spans="1:22" ht="40.5" customHeight="1">
      <c r="A13" s="377" t="s">
        <v>45</v>
      </c>
      <c r="B13" s="508" t="s">
        <v>46</v>
      </c>
      <c r="C13" s="509" t="s">
        <v>42</v>
      </c>
      <c r="D13" s="381" t="s">
        <v>235</v>
      </c>
      <c r="E13" s="72" t="s">
        <v>47</v>
      </c>
      <c r="F13" s="345">
        <v>133000</v>
      </c>
      <c r="G13" s="345"/>
      <c r="H13" s="345"/>
      <c r="I13" s="345"/>
      <c r="J13" s="345"/>
      <c r="K13" s="107"/>
      <c r="L13" s="492"/>
    </row>
    <row r="14" spans="1:22">
      <c r="A14" s="377"/>
      <c r="B14" s="508"/>
      <c r="C14" s="509"/>
      <c r="D14" s="381"/>
      <c r="E14" s="72" t="s">
        <v>48</v>
      </c>
      <c r="F14" s="345">
        <v>144000</v>
      </c>
      <c r="G14" s="345"/>
      <c r="H14" s="345"/>
      <c r="I14" s="345"/>
      <c r="J14" s="345"/>
      <c r="K14" s="107"/>
      <c r="L14" s="492"/>
    </row>
    <row r="15" spans="1:22" ht="43.2">
      <c r="A15" s="19" t="s">
        <v>49</v>
      </c>
      <c r="B15" s="253" t="s">
        <v>50</v>
      </c>
      <c r="C15" s="252" t="s">
        <v>51</v>
      </c>
      <c r="D15" s="72" t="s">
        <v>235</v>
      </c>
      <c r="E15" s="72" t="s">
        <v>27</v>
      </c>
      <c r="F15" s="510" t="s">
        <v>537</v>
      </c>
      <c r="G15" s="510"/>
      <c r="H15" s="510"/>
      <c r="I15" s="510"/>
      <c r="J15" s="510"/>
      <c r="K15" s="107"/>
      <c r="L15" s="492"/>
    </row>
    <row r="16" spans="1:22" ht="23.4" customHeight="1">
      <c r="A16" s="494" t="s">
        <v>52</v>
      </c>
      <c r="B16" s="500" t="s">
        <v>53</v>
      </c>
      <c r="C16" s="502" t="s">
        <v>54</v>
      </c>
      <c r="D16" s="72"/>
      <c r="E16" s="72" t="s">
        <v>47</v>
      </c>
      <c r="F16" s="504">
        <f>F11/F13</f>
        <v>1.2030075187969924</v>
      </c>
      <c r="G16" s="504"/>
      <c r="H16" s="504"/>
      <c r="I16" s="504"/>
      <c r="J16" s="504"/>
      <c r="K16" s="107"/>
      <c r="L16" s="492"/>
      <c r="N16" s="70"/>
      <c r="O16" s="70"/>
      <c r="P16" s="70"/>
      <c r="Q16" s="70"/>
      <c r="R16" s="70"/>
      <c r="S16" s="70"/>
      <c r="T16" s="70"/>
      <c r="U16" s="70"/>
      <c r="V16" s="70"/>
    </row>
    <row r="17" spans="1:22" ht="20.399999999999999" customHeight="1" thickBot="1">
      <c r="A17" s="495"/>
      <c r="B17" s="501"/>
      <c r="C17" s="503"/>
      <c r="D17" s="73"/>
      <c r="E17" s="72" t="s">
        <v>48</v>
      </c>
      <c r="F17" s="504">
        <f>F12/F14</f>
        <v>1.0416666666666667</v>
      </c>
      <c r="G17" s="504"/>
      <c r="H17" s="504"/>
      <c r="I17" s="504"/>
      <c r="J17" s="504"/>
      <c r="K17" s="114"/>
      <c r="L17" s="493"/>
      <c r="N17" s="70"/>
      <c r="O17" s="70"/>
      <c r="P17" s="70"/>
      <c r="Q17" s="70"/>
      <c r="R17" s="70"/>
      <c r="S17" s="70"/>
      <c r="T17" s="70"/>
      <c r="U17" s="70"/>
      <c r="V17" s="70"/>
    </row>
    <row r="18" spans="1:22" s="70" customFormat="1">
      <c r="A18" s="21" t="s">
        <v>55</v>
      </c>
      <c r="B18" s="82" t="s">
        <v>56</v>
      </c>
      <c r="C18" s="245"/>
      <c r="D18" s="245"/>
      <c r="E18" s="245"/>
      <c r="F18" s="366"/>
      <c r="G18" s="367"/>
      <c r="H18" s="367"/>
      <c r="I18" s="367"/>
      <c r="J18" s="368"/>
      <c r="K18" s="245"/>
      <c r="L18" s="83"/>
    </row>
    <row r="19" spans="1:22" ht="47.1" customHeight="1">
      <c r="A19" s="254" t="s">
        <v>8</v>
      </c>
      <c r="B19" s="255" t="s">
        <v>57</v>
      </c>
      <c r="C19" s="252" t="s">
        <v>236</v>
      </c>
      <c r="D19" s="72" t="s">
        <v>235</v>
      </c>
      <c r="E19" s="72" t="s">
        <v>27</v>
      </c>
      <c r="F19" s="369" t="s">
        <v>480</v>
      </c>
      <c r="G19" s="370"/>
      <c r="H19" s="370"/>
      <c r="I19" s="370"/>
      <c r="J19" s="371"/>
      <c r="K19" s="107"/>
      <c r="L19" s="496" t="s">
        <v>536</v>
      </c>
    </row>
    <row r="20" spans="1:22" ht="43.2">
      <c r="A20" s="254" t="s">
        <v>59</v>
      </c>
      <c r="B20" s="255" t="s">
        <v>60</v>
      </c>
      <c r="C20" s="253" t="s">
        <v>61</v>
      </c>
      <c r="D20" s="72" t="s">
        <v>237</v>
      </c>
      <c r="E20" s="72" t="s">
        <v>27</v>
      </c>
      <c r="F20" s="372">
        <v>1.5</v>
      </c>
      <c r="G20" s="370"/>
      <c r="H20" s="370"/>
      <c r="I20" s="370"/>
      <c r="J20" s="371"/>
      <c r="K20" s="107"/>
      <c r="L20" s="497"/>
      <c r="Q20" s="70"/>
      <c r="R20" s="70"/>
    </row>
    <row r="21" spans="1:22" ht="43.8" thickBot="1">
      <c r="A21" s="254" t="s">
        <v>62</v>
      </c>
      <c r="B21" s="255" t="s">
        <v>63</v>
      </c>
      <c r="C21" s="253" t="s">
        <v>238</v>
      </c>
      <c r="D21" s="72" t="s">
        <v>235</v>
      </c>
      <c r="E21" s="72" t="s">
        <v>27</v>
      </c>
      <c r="F21" s="373">
        <v>0.05</v>
      </c>
      <c r="G21" s="374"/>
      <c r="H21" s="374"/>
      <c r="I21" s="374"/>
      <c r="J21" s="375"/>
      <c r="K21" s="107"/>
      <c r="L21" s="498"/>
    </row>
    <row r="22" spans="1:22" s="70" customFormat="1">
      <c r="A22" s="21" t="s">
        <v>65</v>
      </c>
      <c r="B22" s="82" t="s">
        <v>66</v>
      </c>
      <c r="C22" s="89"/>
      <c r="D22" s="245"/>
      <c r="E22" s="245"/>
      <c r="F22" s="396"/>
      <c r="G22" s="397"/>
      <c r="H22" s="397"/>
      <c r="I22" s="397"/>
      <c r="J22" s="398"/>
      <c r="K22" s="245"/>
      <c r="L22" s="83"/>
    </row>
    <row r="23" spans="1:22" s="70" customFormat="1" ht="14.4" customHeight="1">
      <c r="A23" s="399" t="s">
        <v>9</v>
      </c>
      <c r="B23" s="214" t="s">
        <v>67</v>
      </c>
      <c r="C23" s="352" t="s">
        <v>68</v>
      </c>
      <c r="D23" s="352" t="s">
        <v>239</v>
      </c>
      <c r="E23" s="352" t="s">
        <v>27</v>
      </c>
      <c r="F23" s="480" t="s">
        <v>292</v>
      </c>
      <c r="G23" s="481"/>
      <c r="H23" s="481"/>
      <c r="I23" s="481"/>
      <c r="J23" s="482"/>
      <c r="K23" s="511"/>
      <c r="L23" s="408"/>
    </row>
    <row r="24" spans="1:22" s="70" customFormat="1">
      <c r="A24" s="499"/>
      <c r="B24" s="215"/>
      <c r="C24" s="444"/>
      <c r="D24" s="444"/>
      <c r="E24" s="444"/>
      <c r="F24" s="122" t="s">
        <v>592</v>
      </c>
      <c r="G24" s="122" t="s">
        <v>593</v>
      </c>
      <c r="H24" s="122" t="s">
        <v>594</v>
      </c>
      <c r="I24" s="122" t="s">
        <v>595</v>
      </c>
      <c r="J24" s="123" t="s">
        <v>671</v>
      </c>
      <c r="K24" s="512"/>
      <c r="L24" s="514"/>
    </row>
    <row r="25" spans="1:22">
      <c r="A25" s="499"/>
      <c r="B25" s="216"/>
      <c r="C25" s="353"/>
      <c r="D25" s="353"/>
      <c r="E25" s="353"/>
      <c r="F25" s="122">
        <f>(F8)*$F$28-$F$26/1000</f>
        <v>-0.12</v>
      </c>
      <c r="G25" s="278">
        <f>(G8)*$F$28-$F$26/1000</f>
        <v>-0.11749999999999999</v>
      </c>
      <c r="H25" s="122">
        <f t="shared" ref="H25" si="0">(H8)*$F$28-$F$26/1000</f>
        <v>-6.5000000000000002E-2</v>
      </c>
      <c r="I25" s="122">
        <f>(I8)*$F$28-$F$26/1000</f>
        <v>-3.4999999999999976E-2</v>
      </c>
      <c r="J25" s="122">
        <f>(J8)*$F$28-$F$26/1000</f>
        <v>-2.9999999999999971E-2</v>
      </c>
      <c r="K25" s="513"/>
      <c r="L25" s="514"/>
    </row>
    <row r="26" spans="1:22" ht="28.8">
      <c r="A26" s="246" t="s">
        <v>69</v>
      </c>
      <c r="B26" s="247" t="s">
        <v>70</v>
      </c>
      <c r="C26" s="250" t="s">
        <v>240</v>
      </c>
      <c r="D26" s="72" t="s">
        <v>239</v>
      </c>
      <c r="E26" s="242" t="s">
        <v>27</v>
      </c>
      <c r="F26" s="515">
        <v>370</v>
      </c>
      <c r="G26" s="515"/>
      <c r="H26" s="515"/>
      <c r="I26" s="515"/>
      <c r="J26" s="515"/>
      <c r="K26" s="186"/>
      <c r="L26" s="514"/>
    </row>
    <row r="27" spans="1:22" ht="43.2">
      <c r="A27" s="246" t="s">
        <v>185</v>
      </c>
      <c r="B27" s="247" t="s">
        <v>186</v>
      </c>
      <c r="C27" s="253" t="s">
        <v>73</v>
      </c>
      <c r="D27" s="242" t="s">
        <v>26</v>
      </c>
      <c r="E27" s="242" t="s">
        <v>27</v>
      </c>
      <c r="F27" s="480">
        <v>50</v>
      </c>
      <c r="G27" s="481"/>
      <c r="H27" s="481"/>
      <c r="I27" s="481"/>
      <c r="J27" s="482"/>
      <c r="K27" s="186"/>
      <c r="L27" s="514"/>
    </row>
    <row r="28" spans="1:22" ht="43.2">
      <c r="A28" s="217" t="s">
        <v>241</v>
      </c>
      <c r="B28" s="218" t="s">
        <v>75</v>
      </c>
      <c r="C28" s="253" t="s">
        <v>76</v>
      </c>
      <c r="D28" s="72" t="s">
        <v>26</v>
      </c>
      <c r="E28" s="72" t="s">
        <v>27</v>
      </c>
      <c r="F28" s="480">
        <v>0.05</v>
      </c>
      <c r="G28" s="481"/>
      <c r="H28" s="481"/>
      <c r="I28" s="481"/>
      <c r="J28" s="482"/>
      <c r="K28" s="134"/>
      <c r="L28" s="409"/>
    </row>
    <row r="29" spans="1:22" s="70" customFormat="1" ht="39" customHeight="1">
      <c r="A29" s="44" t="s">
        <v>77</v>
      </c>
      <c r="B29" s="86" t="s">
        <v>78</v>
      </c>
      <c r="C29" s="87"/>
      <c r="D29" s="101"/>
      <c r="E29" s="101"/>
      <c r="F29" s="366"/>
      <c r="G29" s="367"/>
      <c r="H29" s="367"/>
      <c r="I29" s="367"/>
      <c r="J29" s="368"/>
      <c r="K29" s="243"/>
      <c r="L29" s="88"/>
      <c r="N29" s="69"/>
    </row>
    <row r="30" spans="1:22" s="70" customFormat="1" ht="15.9" customHeight="1">
      <c r="A30" s="414" t="s">
        <v>79</v>
      </c>
      <c r="B30" s="516" t="s">
        <v>242</v>
      </c>
      <c r="C30" s="26" t="s">
        <v>81</v>
      </c>
      <c r="D30" s="352" t="s">
        <v>243</v>
      </c>
      <c r="E30" s="352" t="s">
        <v>27</v>
      </c>
      <c r="F30" s="438">
        <v>5000</v>
      </c>
      <c r="G30" s="439"/>
      <c r="H30" s="439"/>
      <c r="I30" s="439"/>
      <c r="J30" s="440"/>
      <c r="K30" s="132"/>
      <c r="L30" s="435"/>
      <c r="N30" s="69"/>
    </row>
    <row r="31" spans="1:22" s="70" customFormat="1">
      <c r="A31" s="415"/>
      <c r="B31" s="517"/>
      <c r="C31" s="125" t="s">
        <v>82</v>
      </c>
      <c r="D31" s="444"/>
      <c r="E31" s="444"/>
      <c r="F31" s="438">
        <v>2000</v>
      </c>
      <c r="G31" s="439"/>
      <c r="H31" s="439"/>
      <c r="I31" s="439"/>
      <c r="J31" s="440"/>
      <c r="K31" s="132"/>
      <c r="L31" s="436"/>
      <c r="N31" s="69"/>
    </row>
    <row r="32" spans="1:22">
      <c r="A32" s="415"/>
      <c r="B32" s="517"/>
      <c r="C32" s="26" t="s">
        <v>83</v>
      </c>
      <c r="D32" s="444"/>
      <c r="E32" s="444"/>
      <c r="F32" s="438">
        <v>500</v>
      </c>
      <c r="G32" s="439"/>
      <c r="H32" s="439"/>
      <c r="I32" s="439"/>
      <c r="J32" s="440"/>
      <c r="K32" s="130"/>
      <c r="L32" s="436"/>
    </row>
    <row r="33" spans="1:12" ht="14.4" customHeight="1">
      <c r="A33" s="415"/>
      <c r="B33" s="517"/>
      <c r="C33" s="26" t="s">
        <v>84</v>
      </c>
      <c r="D33" s="444"/>
      <c r="E33" s="444"/>
      <c r="F33" s="438">
        <v>250</v>
      </c>
      <c r="G33" s="439"/>
      <c r="H33" s="439"/>
      <c r="I33" s="439"/>
      <c r="J33" s="440"/>
      <c r="K33" s="126"/>
      <c r="L33" s="436"/>
    </row>
    <row r="34" spans="1:12" ht="12.6" customHeight="1">
      <c r="A34" s="415"/>
      <c r="B34" s="517"/>
      <c r="C34" s="26" t="s">
        <v>85</v>
      </c>
      <c r="D34" s="444"/>
      <c r="E34" s="444"/>
      <c r="F34" s="441">
        <v>500</v>
      </c>
      <c r="G34" s="442"/>
      <c r="H34" s="442"/>
      <c r="I34" s="442"/>
      <c r="J34" s="443"/>
      <c r="K34" s="118"/>
      <c r="L34" s="436"/>
    </row>
    <row r="35" spans="1:12" ht="12.6" customHeight="1">
      <c r="A35" s="415"/>
      <c r="B35" s="517"/>
      <c r="C35" s="26" t="s">
        <v>86</v>
      </c>
      <c r="D35" s="444"/>
      <c r="E35" s="444"/>
      <c r="F35" s="441">
        <v>250</v>
      </c>
      <c r="G35" s="442"/>
      <c r="H35" s="442"/>
      <c r="I35" s="442"/>
      <c r="J35" s="443"/>
      <c r="K35" s="118"/>
      <c r="L35" s="436"/>
    </row>
    <row r="36" spans="1:12" ht="12.6" customHeight="1">
      <c r="A36" s="415"/>
      <c r="B36" s="517"/>
      <c r="C36" s="26" t="s">
        <v>87</v>
      </c>
      <c r="D36" s="444"/>
      <c r="E36" s="444"/>
      <c r="F36" s="441">
        <v>500</v>
      </c>
      <c r="G36" s="442"/>
      <c r="H36" s="442"/>
      <c r="I36" s="442"/>
      <c r="J36" s="443"/>
      <c r="K36" s="118"/>
      <c r="L36" s="436"/>
    </row>
    <row r="37" spans="1:12" ht="14.4" customHeight="1">
      <c r="A37" s="415"/>
      <c r="B37" s="517"/>
      <c r="C37" s="26" t="s">
        <v>88</v>
      </c>
      <c r="D37" s="444"/>
      <c r="E37" s="444"/>
      <c r="F37" s="441">
        <v>250</v>
      </c>
      <c r="G37" s="442"/>
      <c r="H37" s="442"/>
      <c r="I37" s="442"/>
      <c r="J37" s="443"/>
      <c r="K37" s="118"/>
      <c r="L37" s="436"/>
    </row>
    <row r="38" spans="1:12">
      <c r="A38" s="415"/>
      <c r="B38" s="517"/>
      <c r="C38" s="26" t="s">
        <v>89</v>
      </c>
      <c r="D38" s="444"/>
      <c r="E38" s="444"/>
      <c r="F38" s="441">
        <v>0</v>
      </c>
      <c r="G38" s="442"/>
      <c r="H38" s="442"/>
      <c r="I38" s="442"/>
      <c r="J38" s="443"/>
      <c r="K38" s="118"/>
      <c r="L38" s="436"/>
    </row>
    <row r="39" spans="1:12">
      <c r="A39" s="416"/>
      <c r="B39" s="518"/>
      <c r="C39" s="26" t="s">
        <v>90</v>
      </c>
      <c r="D39" s="353"/>
      <c r="E39" s="353"/>
      <c r="F39" s="441">
        <v>0</v>
      </c>
      <c r="G39" s="442"/>
      <c r="H39" s="442"/>
      <c r="I39" s="442"/>
      <c r="J39" s="443"/>
      <c r="K39" s="107"/>
      <c r="L39" s="437"/>
    </row>
    <row r="40" spans="1:12" ht="14.4" customHeight="1">
      <c r="A40" s="414" t="s">
        <v>91</v>
      </c>
      <c r="B40" s="352" t="s">
        <v>244</v>
      </c>
      <c r="C40" s="128" t="s">
        <v>93</v>
      </c>
      <c r="D40" s="352" t="s">
        <v>243</v>
      </c>
      <c r="E40" s="352" t="s">
        <v>27</v>
      </c>
      <c r="F40" s="438">
        <v>450</v>
      </c>
      <c r="G40" s="439"/>
      <c r="H40" s="439"/>
      <c r="I40" s="439"/>
      <c r="J40" s="440"/>
      <c r="K40" s="134"/>
      <c r="L40" s="435"/>
    </row>
    <row r="41" spans="1:12" ht="14.1" customHeight="1">
      <c r="A41" s="415"/>
      <c r="B41" s="444"/>
      <c r="C41" s="128" t="s">
        <v>94</v>
      </c>
      <c r="D41" s="444"/>
      <c r="E41" s="444"/>
      <c r="F41" s="438">
        <v>300</v>
      </c>
      <c r="G41" s="439"/>
      <c r="H41" s="439"/>
      <c r="I41" s="439"/>
      <c r="J41" s="440"/>
      <c r="K41" s="134"/>
      <c r="L41" s="436"/>
    </row>
    <row r="42" spans="1:12">
      <c r="A42" s="415"/>
      <c r="B42" s="444"/>
      <c r="C42" s="26" t="s">
        <v>83</v>
      </c>
      <c r="D42" s="444"/>
      <c r="E42" s="444"/>
      <c r="F42" s="438">
        <v>3000</v>
      </c>
      <c r="G42" s="439"/>
      <c r="H42" s="439"/>
      <c r="I42" s="439"/>
      <c r="J42" s="440"/>
      <c r="K42" s="133"/>
      <c r="L42" s="436"/>
    </row>
    <row r="43" spans="1:12">
      <c r="A43" s="415"/>
      <c r="B43" s="444"/>
      <c r="C43" s="26" t="s">
        <v>84</v>
      </c>
      <c r="D43" s="444"/>
      <c r="E43" s="444"/>
      <c r="F43" s="438">
        <v>2000</v>
      </c>
      <c r="G43" s="439"/>
      <c r="H43" s="439"/>
      <c r="I43" s="439"/>
      <c r="J43" s="440"/>
      <c r="K43" s="127"/>
      <c r="L43" s="436"/>
    </row>
    <row r="44" spans="1:12">
      <c r="A44" s="415"/>
      <c r="B44" s="444"/>
      <c r="C44" s="26" t="s">
        <v>85</v>
      </c>
      <c r="D44" s="444"/>
      <c r="E44" s="444"/>
      <c r="F44" s="438">
        <v>3000</v>
      </c>
      <c r="G44" s="439"/>
      <c r="H44" s="439"/>
      <c r="I44" s="439"/>
      <c r="J44" s="440"/>
      <c r="K44" s="127"/>
      <c r="L44" s="436"/>
    </row>
    <row r="45" spans="1:12">
      <c r="A45" s="415"/>
      <c r="B45" s="444"/>
      <c r="C45" s="26" t="s">
        <v>86</v>
      </c>
      <c r="D45" s="444"/>
      <c r="E45" s="444"/>
      <c r="F45" s="438">
        <v>2000</v>
      </c>
      <c r="G45" s="439"/>
      <c r="H45" s="439"/>
      <c r="I45" s="439"/>
      <c r="J45" s="440"/>
      <c r="K45" s="127"/>
      <c r="L45" s="436"/>
    </row>
    <row r="46" spans="1:12">
      <c r="A46" s="415"/>
      <c r="B46" s="444"/>
      <c r="C46" s="26" t="s">
        <v>87</v>
      </c>
      <c r="D46" s="444"/>
      <c r="E46" s="444"/>
      <c r="F46" s="438">
        <v>3000</v>
      </c>
      <c r="G46" s="439"/>
      <c r="H46" s="439"/>
      <c r="I46" s="439"/>
      <c r="J46" s="440"/>
      <c r="K46" s="279"/>
      <c r="L46" s="436"/>
    </row>
    <row r="47" spans="1:12">
      <c r="A47" s="415"/>
      <c r="B47" s="444"/>
      <c r="C47" s="26" t="s">
        <v>88</v>
      </c>
      <c r="D47" s="444"/>
      <c r="E47" s="444"/>
      <c r="F47" s="438">
        <v>2000</v>
      </c>
      <c r="G47" s="439"/>
      <c r="H47" s="439"/>
      <c r="I47" s="439"/>
      <c r="J47" s="440"/>
      <c r="K47" s="279"/>
      <c r="L47" s="436"/>
    </row>
    <row r="48" spans="1:12">
      <c r="A48" s="415"/>
      <c r="B48" s="444"/>
      <c r="C48" s="26" t="s">
        <v>89</v>
      </c>
      <c r="D48" s="444"/>
      <c r="E48" s="444"/>
      <c r="F48" s="438">
        <v>0</v>
      </c>
      <c r="G48" s="439"/>
      <c r="H48" s="439"/>
      <c r="I48" s="439"/>
      <c r="J48" s="440"/>
      <c r="K48" s="279"/>
      <c r="L48" s="436"/>
    </row>
    <row r="49" spans="1:12">
      <c r="A49" s="416"/>
      <c r="B49" s="353"/>
      <c r="C49" s="26" t="s">
        <v>90</v>
      </c>
      <c r="D49" s="353"/>
      <c r="E49" s="353"/>
      <c r="F49" s="438">
        <v>0</v>
      </c>
      <c r="G49" s="439"/>
      <c r="H49" s="439"/>
      <c r="I49" s="439"/>
      <c r="J49" s="440"/>
      <c r="K49" s="279"/>
      <c r="L49" s="437"/>
    </row>
    <row r="50" spans="1:12" ht="14.1" customHeight="1">
      <c r="A50" s="414" t="s">
        <v>95</v>
      </c>
      <c r="B50" s="352" t="s">
        <v>245</v>
      </c>
      <c r="C50" s="128" t="s">
        <v>93</v>
      </c>
      <c r="D50" s="352" t="s">
        <v>243</v>
      </c>
      <c r="E50" s="352" t="s">
        <v>27</v>
      </c>
      <c r="F50" s="438">
        <v>0</v>
      </c>
      <c r="G50" s="439"/>
      <c r="H50" s="439"/>
      <c r="I50" s="439"/>
      <c r="J50" s="440"/>
      <c r="K50" s="132"/>
      <c r="L50" s="435"/>
    </row>
    <row r="51" spans="1:12" ht="15.9" customHeight="1">
      <c r="A51" s="415"/>
      <c r="B51" s="444"/>
      <c r="C51" s="128" t="s">
        <v>94</v>
      </c>
      <c r="D51" s="444"/>
      <c r="E51" s="444"/>
      <c r="F51" s="438">
        <v>0</v>
      </c>
      <c r="G51" s="439"/>
      <c r="H51" s="439"/>
      <c r="I51" s="439"/>
      <c r="J51" s="440"/>
      <c r="K51" s="132"/>
      <c r="L51" s="436"/>
    </row>
    <row r="52" spans="1:12" ht="14.4" customHeight="1">
      <c r="A52" s="415"/>
      <c r="B52" s="444"/>
      <c r="C52" s="26" t="s">
        <v>83</v>
      </c>
      <c r="D52" s="444"/>
      <c r="E52" s="444"/>
      <c r="F52" s="438">
        <v>1500</v>
      </c>
      <c r="G52" s="439"/>
      <c r="H52" s="439"/>
      <c r="I52" s="439"/>
      <c r="J52" s="440"/>
      <c r="K52" s="130"/>
      <c r="L52" s="436"/>
    </row>
    <row r="53" spans="1:12" ht="14.4" customHeight="1">
      <c r="A53" s="415"/>
      <c r="B53" s="444"/>
      <c r="C53" s="26" t="s">
        <v>84</v>
      </c>
      <c r="D53" s="444"/>
      <c r="E53" s="444"/>
      <c r="F53" s="438">
        <v>1000</v>
      </c>
      <c r="G53" s="439"/>
      <c r="H53" s="439"/>
      <c r="I53" s="439"/>
      <c r="J53" s="440"/>
      <c r="K53" s="126"/>
      <c r="L53" s="436"/>
    </row>
    <row r="54" spans="1:12" ht="15.6" customHeight="1">
      <c r="A54" s="415"/>
      <c r="B54" s="444"/>
      <c r="C54" s="26" t="s">
        <v>85</v>
      </c>
      <c r="D54" s="444"/>
      <c r="E54" s="444"/>
      <c r="F54" s="438">
        <v>1500</v>
      </c>
      <c r="G54" s="439"/>
      <c r="H54" s="439"/>
      <c r="I54" s="439"/>
      <c r="J54" s="440"/>
      <c r="K54" s="279"/>
      <c r="L54" s="436"/>
    </row>
    <row r="55" spans="1:12" ht="16.5" customHeight="1">
      <c r="A55" s="415"/>
      <c r="B55" s="444"/>
      <c r="C55" s="26" t="s">
        <v>86</v>
      </c>
      <c r="D55" s="444"/>
      <c r="E55" s="444"/>
      <c r="F55" s="438">
        <v>1000</v>
      </c>
      <c r="G55" s="439"/>
      <c r="H55" s="439"/>
      <c r="I55" s="439"/>
      <c r="J55" s="440"/>
      <c r="K55" s="279"/>
      <c r="L55" s="436"/>
    </row>
    <row r="56" spans="1:12" ht="15" customHeight="1">
      <c r="A56" s="415"/>
      <c r="B56" s="444"/>
      <c r="C56" s="26" t="s">
        <v>87</v>
      </c>
      <c r="D56" s="444"/>
      <c r="E56" s="444"/>
      <c r="F56" s="438">
        <v>1500</v>
      </c>
      <c r="G56" s="439"/>
      <c r="H56" s="439"/>
      <c r="I56" s="439"/>
      <c r="J56" s="440"/>
      <c r="K56" s="279"/>
      <c r="L56" s="436"/>
    </row>
    <row r="57" spans="1:12" ht="18.600000000000001" customHeight="1">
      <c r="A57" s="415"/>
      <c r="B57" s="444"/>
      <c r="C57" s="26" t="s">
        <v>88</v>
      </c>
      <c r="D57" s="444"/>
      <c r="E57" s="444"/>
      <c r="F57" s="438">
        <v>1000</v>
      </c>
      <c r="G57" s="439"/>
      <c r="H57" s="439"/>
      <c r="I57" s="439"/>
      <c r="J57" s="440"/>
      <c r="K57" s="279"/>
      <c r="L57" s="436"/>
    </row>
    <row r="58" spans="1:12" ht="16.5" customHeight="1">
      <c r="A58" s="415"/>
      <c r="B58" s="444"/>
      <c r="C58" s="26" t="s">
        <v>89</v>
      </c>
      <c r="D58" s="444"/>
      <c r="E58" s="444"/>
      <c r="F58" s="438">
        <v>0</v>
      </c>
      <c r="G58" s="439"/>
      <c r="H58" s="439"/>
      <c r="I58" s="439"/>
      <c r="J58" s="440"/>
      <c r="K58" s="279"/>
      <c r="L58" s="436"/>
    </row>
    <row r="59" spans="1:12" ht="17.399999999999999" customHeight="1">
      <c r="A59" s="416"/>
      <c r="B59" s="353"/>
      <c r="C59" s="26" t="s">
        <v>90</v>
      </c>
      <c r="D59" s="353"/>
      <c r="E59" s="353"/>
      <c r="F59" s="438">
        <v>0</v>
      </c>
      <c r="G59" s="439"/>
      <c r="H59" s="439"/>
      <c r="I59" s="439"/>
      <c r="J59" s="440"/>
      <c r="K59" s="279"/>
      <c r="L59" s="437"/>
    </row>
    <row r="60" spans="1:12" ht="14.4" customHeight="1">
      <c r="A60" s="414" t="s">
        <v>98</v>
      </c>
      <c r="B60" s="352" t="s">
        <v>246</v>
      </c>
      <c r="C60" s="128" t="s">
        <v>97</v>
      </c>
      <c r="D60" s="352" t="s">
        <v>243</v>
      </c>
      <c r="E60" s="352" t="s">
        <v>27</v>
      </c>
      <c r="F60" s="438">
        <v>0</v>
      </c>
      <c r="G60" s="439"/>
      <c r="H60" s="439"/>
      <c r="I60" s="439"/>
      <c r="J60" s="440"/>
      <c r="K60" s="134"/>
      <c r="L60" s="435"/>
    </row>
    <row r="61" spans="1:12" ht="17.100000000000001" customHeight="1">
      <c r="A61" s="415"/>
      <c r="B61" s="444"/>
      <c r="C61" s="131" t="s">
        <v>100</v>
      </c>
      <c r="D61" s="444"/>
      <c r="E61" s="444"/>
      <c r="F61" s="438">
        <v>0</v>
      </c>
      <c r="G61" s="439"/>
      <c r="H61" s="439"/>
      <c r="I61" s="439"/>
      <c r="J61" s="440"/>
      <c r="K61" s="134"/>
      <c r="L61" s="436"/>
    </row>
    <row r="62" spans="1:12" ht="14.1" customHeight="1">
      <c r="A62" s="415"/>
      <c r="B62" s="444"/>
      <c r="C62" s="129" t="s">
        <v>83</v>
      </c>
      <c r="D62" s="444"/>
      <c r="E62" s="444"/>
      <c r="F62" s="438">
        <v>300</v>
      </c>
      <c r="G62" s="439"/>
      <c r="H62" s="439"/>
      <c r="I62" s="439"/>
      <c r="J62" s="440"/>
      <c r="K62" s="133"/>
      <c r="L62" s="436"/>
    </row>
    <row r="63" spans="1:12">
      <c r="A63" s="415"/>
      <c r="B63" s="444"/>
      <c r="C63" s="26" t="s">
        <v>84</v>
      </c>
      <c r="D63" s="444"/>
      <c r="E63" s="444"/>
      <c r="F63" s="438">
        <v>0</v>
      </c>
      <c r="G63" s="439"/>
      <c r="H63" s="439"/>
      <c r="I63" s="439"/>
      <c r="J63" s="440"/>
      <c r="K63" s="279"/>
      <c r="L63" s="436"/>
    </row>
    <row r="64" spans="1:12">
      <c r="A64" s="415"/>
      <c r="B64" s="444"/>
      <c r="C64" s="26" t="s">
        <v>85</v>
      </c>
      <c r="D64" s="444"/>
      <c r="E64" s="444"/>
      <c r="F64" s="438">
        <v>300</v>
      </c>
      <c r="G64" s="439"/>
      <c r="H64" s="439"/>
      <c r="I64" s="439"/>
      <c r="J64" s="440"/>
      <c r="K64" s="279"/>
      <c r="L64" s="436"/>
    </row>
    <row r="65" spans="1:12">
      <c r="A65" s="415"/>
      <c r="B65" s="444"/>
      <c r="C65" s="26" t="s">
        <v>86</v>
      </c>
      <c r="D65" s="444"/>
      <c r="E65" s="444"/>
      <c r="F65" s="438">
        <v>0</v>
      </c>
      <c r="G65" s="439"/>
      <c r="H65" s="439"/>
      <c r="I65" s="439"/>
      <c r="J65" s="440"/>
      <c r="K65" s="279"/>
      <c r="L65" s="436"/>
    </row>
    <row r="66" spans="1:12">
      <c r="A66" s="415"/>
      <c r="B66" s="444"/>
      <c r="C66" s="26" t="s">
        <v>87</v>
      </c>
      <c r="D66" s="444"/>
      <c r="E66" s="444"/>
      <c r="F66" s="438">
        <v>300</v>
      </c>
      <c r="G66" s="439"/>
      <c r="H66" s="439"/>
      <c r="I66" s="439"/>
      <c r="J66" s="440"/>
      <c r="K66" s="279"/>
      <c r="L66" s="436"/>
    </row>
    <row r="67" spans="1:12">
      <c r="A67" s="415"/>
      <c r="B67" s="444"/>
      <c r="C67" s="26" t="s">
        <v>88</v>
      </c>
      <c r="D67" s="444"/>
      <c r="E67" s="444"/>
      <c r="F67" s="438">
        <v>0</v>
      </c>
      <c r="G67" s="439"/>
      <c r="H67" s="439"/>
      <c r="I67" s="439"/>
      <c r="J67" s="440"/>
      <c r="K67" s="279"/>
      <c r="L67" s="436"/>
    </row>
    <row r="68" spans="1:12">
      <c r="A68" s="415"/>
      <c r="B68" s="444"/>
      <c r="C68" s="26" t="s">
        <v>89</v>
      </c>
      <c r="D68" s="444"/>
      <c r="E68" s="444"/>
      <c r="F68" s="438">
        <v>0</v>
      </c>
      <c r="G68" s="439"/>
      <c r="H68" s="439"/>
      <c r="I68" s="439"/>
      <c r="J68" s="440"/>
      <c r="K68" s="279"/>
      <c r="L68" s="436"/>
    </row>
    <row r="69" spans="1:12" ht="15" thickBot="1">
      <c r="A69" s="455"/>
      <c r="B69" s="363"/>
      <c r="C69" s="26" t="s">
        <v>90</v>
      </c>
      <c r="D69" s="363"/>
      <c r="E69" s="363"/>
      <c r="F69" s="438">
        <v>0</v>
      </c>
      <c r="G69" s="439"/>
      <c r="H69" s="439"/>
      <c r="I69" s="439"/>
      <c r="J69" s="440"/>
      <c r="K69" s="120"/>
      <c r="L69" s="457"/>
    </row>
    <row r="70" spans="1:12" s="70" customFormat="1">
      <c r="A70" s="21" t="s">
        <v>101</v>
      </c>
      <c r="B70" s="82" t="s">
        <v>102</v>
      </c>
      <c r="C70" s="245"/>
      <c r="D70" s="245"/>
      <c r="E70" s="245"/>
      <c r="F70" s="396"/>
      <c r="G70" s="397"/>
      <c r="H70" s="397"/>
      <c r="I70" s="397"/>
      <c r="J70" s="398"/>
      <c r="K70" s="245"/>
      <c r="L70" s="83"/>
    </row>
    <row r="71" spans="1:12" ht="45.9" customHeight="1">
      <c r="A71" s="19" t="s">
        <v>103</v>
      </c>
      <c r="B71" s="80" t="s">
        <v>104</v>
      </c>
      <c r="C71" s="253" t="s">
        <v>105</v>
      </c>
      <c r="D71" s="72" t="s">
        <v>235</v>
      </c>
      <c r="E71" s="72" t="s">
        <v>27</v>
      </c>
      <c r="F71" s="429">
        <v>150</v>
      </c>
      <c r="G71" s="430"/>
      <c r="H71" s="430"/>
      <c r="I71" s="430"/>
      <c r="J71" s="431"/>
      <c r="K71" s="279"/>
      <c r="L71" s="244"/>
    </row>
    <row r="72" spans="1:12" ht="29.4" thickBot="1">
      <c r="A72" s="248" t="s">
        <v>106</v>
      </c>
      <c r="B72" s="247" t="s">
        <v>107</v>
      </c>
      <c r="C72" s="250" t="s">
        <v>108</v>
      </c>
      <c r="D72" s="242" t="s">
        <v>239</v>
      </c>
      <c r="E72" s="242" t="s">
        <v>27</v>
      </c>
      <c r="F72" s="336">
        <f>F71*F28*F27</f>
        <v>375</v>
      </c>
      <c r="G72" s="337"/>
      <c r="H72" s="337"/>
      <c r="I72" s="337"/>
      <c r="J72" s="338"/>
      <c r="K72" s="241"/>
      <c r="L72" s="116"/>
    </row>
    <row r="73" spans="1:12" s="70" customFormat="1">
      <c r="A73" s="21" t="s">
        <v>109</v>
      </c>
      <c r="B73" s="82" t="s">
        <v>110</v>
      </c>
      <c r="C73" s="245"/>
      <c r="D73" s="245"/>
      <c r="E73" s="245"/>
      <c r="F73" s="376"/>
      <c r="G73" s="376"/>
      <c r="H73" s="376"/>
      <c r="I73" s="376"/>
      <c r="J73" s="376"/>
      <c r="K73" s="245"/>
      <c r="L73" s="83"/>
    </row>
    <row r="74" spans="1:12" ht="43.2">
      <c r="A74" s="519" t="s">
        <v>111</v>
      </c>
      <c r="B74" s="252" t="s">
        <v>112</v>
      </c>
      <c r="C74" s="252" t="s">
        <v>113</v>
      </c>
      <c r="D74" s="72" t="s">
        <v>235</v>
      </c>
      <c r="E74" s="72" t="s">
        <v>27</v>
      </c>
      <c r="F74" s="480" t="s">
        <v>169</v>
      </c>
      <c r="G74" s="481"/>
      <c r="H74" s="481"/>
      <c r="I74" s="481"/>
      <c r="J74" s="482"/>
      <c r="K74" s="279"/>
      <c r="L74" s="390" t="s">
        <v>536</v>
      </c>
    </row>
    <row r="75" spans="1:12" ht="45.75" customHeight="1">
      <c r="A75" s="519"/>
      <c r="B75" s="252" t="s">
        <v>114</v>
      </c>
      <c r="C75" s="252" t="s">
        <v>113</v>
      </c>
      <c r="D75" s="72" t="s">
        <v>235</v>
      </c>
      <c r="E75" s="72" t="s">
        <v>27</v>
      </c>
      <c r="F75" s="480" t="s">
        <v>169</v>
      </c>
      <c r="G75" s="481"/>
      <c r="H75" s="481"/>
      <c r="I75" s="481"/>
      <c r="J75" s="482"/>
      <c r="K75" s="279"/>
      <c r="L75" s="391"/>
    </row>
    <row r="76" spans="1:12" ht="43.2">
      <c r="A76" s="519"/>
      <c r="B76" s="252" t="s">
        <v>115</v>
      </c>
      <c r="C76" s="252" t="s">
        <v>113</v>
      </c>
      <c r="D76" s="72" t="s">
        <v>235</v>
      </c>
      <c r="E76" s="72" t="s">
        <v>27</v>
      </c>
      <c r="F76" s="480" t="s">
        <v>169</v>
      </c>
      <c r="G76" s="481"/>
      <c r="H76" s="481"/>
      <c r="I76" s="481"/>
      <c r="J76" s="482"/>
      <c r="K76" s="279"/>
      <c r="L76" s="392"/>
    </row>
    <row r="77" spans="1:12" ht="35.1" customHeight="1">
      <c r="A77" s="519" t="s">
        <v>116</v>
      </c>
      <c r="B77" s="252" t="s">
        <v>403</v>
      </c>
      <c r="C77" s="252" t="s">
        <v>117</v>
      </c>
      <c r="D77" s="72" t="s">
        <v>243</v>
      </c>
      <c r="E77" s="72" t="s">
        <v>27</v>
      </c>
      <c r="F77" s="429">
        <v>7</v>
      </c>
      <c r="G77" s="430"/>
      <c r="H77" s="430"/>
      <c r="I77" s="430"/>
      <c r="J77" s="431"/>
      <c r="K77" s="469" t="s">
        <v>500</v>
      </c>
      <c r="L77" s="390" t="s">
        <v>501</v>
      </c>
    </row>
    <row r="78" spans="1:12" ht="36.6" customHeight="1">
      <c r="A78" s="519"/>
      <c r="B78" s="252" t="s">
        <v>404</v>
      </c>
      <c r="C78" s="252" t="s">
        <v>117</v>
      </c>
      <c r="D78" s="72" t="s">
        <v>243</v>
      </c>
      <c r="E78" s="72" t="s">
        <v>27</v>
      </c>
      <c r="F78" s="429">
        <v>8</v>
      </c>
      <c r="G78" s="430"/>
      <c r="H78" s="430"/>
      <c r="I78" s="430"/>
      <c r="J78" s="431"/>
      <c r="K78" s="470"/>
      <c r="L78" s="391"/>
    </row>
    <row r="79" spans="1:12" ht="39" customHeight="1">
      <c r="A79" s="519"/>
      <c r="B79" s="252" t="s">
        <v>405</v>
      </c>
      <c r="C79" s="252" t="s">
        <v>117</v>
      </c>
      <c r="D79" s="72" t="s">
        <v>243</v>
      </c>
      <c r="E79" s="72" t="s">
        <v>27</v>
      </c>
      <c r="F79" s="429">
        <v>9</v>
      </c>
      <c r="G79" s="430"/>
      <c r="H79" s="430"/>
      <c r="I79" s="430"/>
      <c r="J79" s="431"/>
      <c r="K79" s="471"/>
      <c r="L79" s="392"/>
    </row>
    <row r="80" spans="1:12" ht="43.2">
      <c r="A80" s="519" t="s">
        <v>118</v>
      </c>
      <c r="B80" s="251" t="s">
        <v>119</v>
      </c>
      <c r="C80" s="252" t="s">
        <v>120</v>
      </c>
      <c r="D80" s="72" t="s">
        <v>235</v>
      </c>
      <c r="E80" s="72" t="s">
        <v>27</v>
      </c>
      <c r="F80" s="480" t="s">
        <v>169</v>
      </c>
      <c r="G80" s="481"/>
      <c r="H80" s="481"/>
      <c r="I80" s="481"/>
      <c r="J80" s="482"/>
      <c r="K80" s="469" t="s">
        <v>538</v>
      </c>
      <c r="L80" s="390" t="s">
        <v>536</v>
      </c>
    </row>
    <row r="81" spans="1:12" ht="43.2">
      <c r="A81" s="519"/>
      <c r="B81" s="251" t="s">
        <v>121</v>
      </c>
      <c r="C81" s="252" t="s">
        <v>120</v>
      </c>
      <c r="D81" s="72" t="s">
        <v>235</v>
      </c>
      <c r="E81" s="72" t="s">
        <v>27</v>
      </c>
      <c r="F81" s="480" t="s">
        <v>169</v>
      </c>
      <c r="G81" s="481"/>
      <c r="H81" s="481"/>
      <c r="I81" s="481"/>
      <c r="J81" s="482"/>
      <c r="K81" s="470"/>
      <c r="L81" s="391"/>
    </row>
    <row r="82" spans="1:12" ht="43.2">
      <c r="A82" s="519"/>
      <c r="B82" s="251" t="s">
        <v>122</v>
      </c>
      <c r="C82" s="252" t="s">
        <v>120</v>
      </c>
      <c r="D82" s="72" t="s">
        <v>235</v>
      </c>
      <c r="E82" s="72" t="s">
        <v>27</v>
      </c>
      <c r="F82" s="480" t="s">
        <v>169</v>
      </c>
      <c r="G82" s="481"/>
      <c r="H82" s="481"/>
      <c r="I82" s="481"/>
      <c r="J82" s="482"/>
      <c r="K82" s="471"/>
      <c r="L82" s="392"/>
    </row>
    <row r="83" spans="1:12" ht="30.6" customHeight="1">
      <c r="A83" s="519" t="s">
        <v>123</v>
      </c>
      <c r="B83" s="528" t="s">
        <v>124</v>
      </c>
      <c r="C83" s="252" t="s">
        <v>120</v>
      </c>
      <c r="D83" s="381" t="s">
        <v>235</v>
      </c>
      <c r="E83" s="381" t="s">
        <v>27</v>
      </c>
      <c r="F83" s="520">
        <v>5300</v>
      </c>
      <c r="G83" s="520"/>
      <c r="H83" s="520"/>
      <c r="I83" s="520"/>
      <c r="J83" s="520"/>
      <c r="K83" s="529" t="s">
        <v>539</v>
      </c>
      <c r="L83" s="527" t="s">
        <v>539</v>
      </c>
    </row>
    <row r="84" spans="1:12" ht="18" customHeight="1">
      <c r="A84" s="519"/>
      <c r="B84" s="528"/>
      <c r="C84" s="252" t="s">
        <v>125</v>
      </c>
      <c r="D84" s="381"/>
      <c r="E84" s="381"/>
      <c r="F84" s="458">
        <v>3250</v>
      </c>
      <c r="G84" s="459"/>
      <c r="H84" s="459"/>
      <c r="I84" s="459"/>
      <c r="J84" s="460"/>
      <c r="K84" s="529"/>
      <c r="L84" s="527"/>
    </row>
    <row r="85" spans="1:12" ht="18.600000000000001" customHeight="1">
      <c r="A85" s="519"/>
      <c r="B85" s="528" t="s">
        <v>126</v>
      </c>
      <c r="C85" s="252" t="s">
        <v>120</v>
      </c>
      <c r="D85" s="381" t="s">
        <v>247</v>
      </c>
      <c r="E85" s="381" t="s">
        <v>27</v>
      </c>
      <c r="F85" s="520">
        <v>5300</v>
      </c>
      <c r="G85" s="520"/>
      <c r="H85" s="520"/>
      <c r="I85" s="520"/>
      <c r="J85" s="520"/>
      <c r="K85" s="529"/>
      <c r="L85" s="527"/>
    </row>
    <row r="86" spans="1:12" ht="24.6" customHeight="1">
      <c r="A86" s="519"/>
      <c r="B86" s="528"/>
      <c r="C86" s="252" t="s">
        <v>125</v>
      </c>
      <c r="D86" s="381"/>
      <c r="E86" s="381"/>
      <c r="F86" s="458">
        <v>3250</v>
      </c>
      <c r="G86" s="459"/>
      <c r="H86" s="459"/>
      <c r="I86" s="459"/>
      <c r="J86" s="460"/>
      <c r="K86" s="529"/>
      <c r="L86" s="527"/>
    </row>
    <row r="87" spans="1:12" ht="20.100000000000001" customHeight="1">
      <c r="A87" s="519"/>
      <c r="B87" s="528" t="s">
        <v>127</v>
      </c>
      <c r="C87" s="252" t="s">
        <v>120</v>
      </c>
      <c r="D87" s="381" t="s">
        <v>247</v>
      </c>
      <c r="E87" s="381" t="s">
        <v>27</v>
      </c>
      <c r="F87" s="458">
        <v>5300</v>
      </c>
      <c r="G87" s="459"/>
      <c r="H87" s="459"/>
      <c r="I87" s="459"/>
      <c r="J87" s="460"/>
      <c r="K87" s="529"/>
      <c r="L87" s="527"/>
    </row>
    <row r="88" spans="1:12" ht="21" customHeight="1">
      <c r="A88" s="519"/>
      <c r="B88" s="528"/>
      <c r="C88" s="252" t="s">
        <v>125</v>
      </c>
      <c r="D88" s="381"/>
      <c r="E88" s="381"/>
      <c r="F88" s="520">
        <v>3250</v>
      </c>
      <c r="G88" s="520"/>
      <c r="H88" s="520"/>
      <c r="I88" s="520"/>
      <c r="J88" s="520"/>
      <c r="K88" s="529"/>
      <c r="L88" s="527"/>
    </row>
    <row r="89" spans="1:12" ht="43.2">
      <c r="A89" s="521" t="s">
        <v>128</v>
      </c>
      <c r="B89" s="187" t="s">
        <v>129</v>
      </c>
      <c r="C89" s="252" t="s">
        <v>130</v>
      </c>
      <c r="D89" s="72" t="s">
        <v>26</v>
      </c>
      <c r="E89" s="72" t="s">
        <v>27</v>
      </c>
      <c r="F89" s="522" t="s">
        <v>169</v>
      </c>
      <c r="G89" s="522"/>
      <c r="H89" s="522"/>
      <c r="I89" s="522"/>
      <c r="J89" s="522"/>
      <c r="K89" s="279"/>
      <c r="L89" s="280"/>
    </row>
    <row r="90" spans="1:12" ht="43.2">
      <c r="A90" s="521"/>
      <c r="B90" s="187" t="s">
        <v>131</v>
      </c>
      <c r="C90" s="252" t="s">
        <v>132</v>
      </c>
      <c r="D90" s="72" t="s">
        <v>26</v>
      </c>
      <c r="E90" s="72" t="s">
        <v>27</v>
      </c>
      <c r="F90" s="522" t="s">
        <v>169</v>
      </c>
      <c r="G90" s="522"/>
      <c r="H90" s="522"/>
      <c r="I90" s="522"/>
      <c r="J90" s="522"/>
      <c r="K90" s="279"/>
      <c r="L90" s="280"/>
    </row>
    <row r="91" spans="1:12" ht="43.2">
      <c r="A91" s="521"/>
      <c r="B91" s="187" t="s">
        <v>133</v>
      </c>
      <c r="C91" s="252" t="s">
        <v>132</v>
      </c>
      <c r="D91" s="72" t="s">
        <v>26</v>
      </c>
      <c r="E91" s="72" t="s">
        <v>27</v>
      </c>
      <c r="F91" s="522" t="s">
        <v>169</v>
      </c>
      <c r="G91" s="522"/>
      <c r="H91" s="522"/>
      <c r="I91" s="522"/>
      <c r="J91" s="522"/>
      <c r="K91" s="279"/>
      <c r="L91" s="280"/>
    </row>
    <row r="92" spans="1:12" ht="43.8" thickBot="1">
      <c r="A92" s="219" t="s">
        <v>11</v>
      </c>
      <c r="B92" s="220" t="s">
        <v>406</v>
      </c>
      <c r="C92" s="71" t="s">
        <v>134</v>
      </c>
      <c r="D92" s="73" t="s">
        <v>26</v>
      </c>
      <c r="E92" s="73" t="s">
        <v>27</v>
      </c>
      <c r="F92" s="523">
        <v>103.64</v>
      </c>
      <c r="G92" s="523"/>
      <c r="H92" s="523"/>
      <c r="I92" s="523"/>
      <c r="J92" s="523"/>
      <c r="K92" s="140"/>
      <c r="L92" s="141"/>
    </row>
    <row r="93" spans="1:12" s="70" customFormat="1">
      <c r="A93" s="44" t="s">
        <v>135</v>
      </c>
      <c r="B93" s="86" t="s">
        <v>136</v>
      </c>
      <c r="C93" s="87"/>
      <c r="D93" s="87"/>
      <c r="E93" s="87"/>
      <c r="F93" s="524"/>
      <c r="G93" s="525"/>
      <c r="H93" s="525"/>
      <c r="I93" s="525"/>
      <c r="J93" s="526"/>
      <c r="K93" s="87"/>
      <c r="L93" s="88"/>
    </row>
    <row r="94" spans="1:12" ht="45" thickBot="1">
      <c r="A94" s="25" t="s">
        <v>137</v>
      </c>
      <c r="B94" s="46" t="s">
        <v>138</v>
      </c>
      <c r="C94" s="71" t="s">
        <v>139</v>
      </c>
      <c r="D94" s="73" t="s">
        <v>248</v>
      </c>
      <c r="E94" s="73" t="s">
        <v>27</v>
      </c>
      <c r="F94" s="464">
        <v>0</v>
      </c>
      <c r="G94" s="465"/>
      <c r="H94" s="465"/>
      <c r="I94" s="465"/>
      <c r="J94" s="466"/>
      <c r="K94" s="121"/>
      <c r="L94" s="115" t="s">
        <v>508</v>
      </c>
    </row>
  </sheetData>
  <mergeCells count="154">
    <mergeCell ref="F94:J94"/>
    <mergeCell ref="A89:A91"/>
    <mergeCell ref="F89:J89"/>
    <mergeCell ref="F90:J90"/>
    <mergeCell ref="F91:J91"/>
    <mergeCell ref="F92:J92"/>
    <mergeCell ref="F93:J93"/>
    <mergeCell ref="L83:L88"/>
    <mergeCell ref="F84:J84"/>
    <mergeCell ref="B85:B86"/>
    <mergeCell ref="D85:D86"/>
    <mergeCell ref="E85:E86"/>
    <mergeCell ref="F85:J85"/>
    <mergeCell ref="F86:J86"/>
    <mergeCell ref="B87:B88"/>
    <mergeCell ref="D87:D88"/>
    <mergeCell ref="E87:E88"/>
    <mergeCell ref="A83:A88"/>
    <mergeCell ref="B83:B84"/>
    <mergeCell ref="D83:D84"/>
    <mergeCell ref="E83:E84"/>
    <mergeCell ref="F83:J83"/>
    <mergeCell ref="K83:K88"/>
    <mergeCell ref="F87:J87"/>
    <mergeCell ref="F88:J88"/>
    <mergeCell ref="A80:A82"/>
    <mergeCell ref="F80:J80"/>
    <mergeCell ref="K80:K82"/>
    <mergeCell ref="L80:L82"/>
    <mergeCell ref="F81:J81"/>
    <mergeCell ref="F82:J82"/>
    <mergeCell ref="A77:A79"/>
    <mergeCell ref="F77:J77"/>
    <mergeCell ref="K77:K79"/>
    <mergeCell ref="L77:L79"/>
    <mergeCell ref="F78:J78"/>
    <mergeCell ref="F79:J79"/>
    <mergeCell ref="F71:J71"/>
    <mergeCell ref="F72:J72"/>
    <mergeCell ref="F73:J73"/>
    <mergeCell ref="A74:A76"/>
    <mergeCell ref="F74:J74"/>
    <mergeCell ref="L74:L76"/>
    <mergeCell ref="F75:J75"/>
    <mergeCell ref="F76:J76"/>
    <mergeCell ref="F65:J65"/>
    <mergeCell ref="F66:J66"/>
    <mergeCell ref="F67:J67"/>
    <mergeCell ref="F68:J68"/>
    <mergeCell ref="F69:J69"/>
    <mergeCell ref="F70:J70"/>
    <mergeCell ref="A60:A69"/>
    <mergeCell ref="B60:B69"/>
    <mergeCell ref="D60:D69"/>
    <mergeCell ref="E60:E69"/>
    <mergeCell ref="F60:J60"/>
    <mergeCell ref="L60:L69"/>
    <mergeCell ref="F61:J61"/>
    <mergeCell ref="F62:J62"/>
    <mergeCell ref="F63:J63"/>
    <mergeCell ref="F64:J64"/>
    <mergeCell ref="L50:L59"/>
    <mergeCell ref="F51:J51"/>
    <mergeCell ref="F52:J52"/>
    <mergeCell ref="F53:J53"/>
    <mergeCell ref="F54:J54"/>
    <mergeCell ref="F55:J55"/>
    <mergeCell ref="F56:J56"/>
    <mergeCell ref="F57:J57"/>
    <mergeCell ref="F58:J58"/>
    <mergeCell ref="F59:J59"/>
    <mergeCell ref="F48:J48"/>
    <mergeCell ref="F49:J49"/>
    <mergeCell ref="A50:A59"/>
    <mergeCell ref="B50:B59"/>
    <mergeCell ref="D50:D59"/>
    <mergeCell ref="E50:E59"/>
    <mergeCell ref="F50:J50"/>
    <mergeCell ref="A40:A49"/>
    <mergeCell ref="B40:B49"/>
    <mergeCell ref="D40:D49"/>
    <mergeCell ref="E40:E49"/>
    <mergeCell ref="F40:J40"/>
    <mergeCell ref="F29:J29"/>
    <mergeCell ref="A30:A39"/>
    <mergeCell ref="B30:B39"/>
    <mergeCell ref="D30:D39"/>
    <mergeCell ref="E30:E39"/>
    <mergeCell ref="F30:J30"/>
    <mergeCell ref="L40:L49"/>
    <mergeCell ref="F41:J41"/>
    <mergeCell ref="F42:J42"/>
    <mergeCell ref="F43:J43"/>
    <mergeCell ref="F44:J44"/>
    <mergeCell ref="L30:L39"/>
    <mergeCell ref="F31:J31"/>
    <mergeCell ref="F32:J32"/>
    <mergeCell ref="F33:J33"/>
    <mergeCell ref="F34:J34"/>
    <mergeCell ref="F35:J35"/>
    <mergeCell ref="F36:J36"/>
    <mergeCell ref="F37:J37"/>
    <mergeCell ref="F38:J38"/>
    <mergeCell ref="F39:J39"/>
    <mergeCell ref="F45:J45"/>
    <mergeCell ref="F46:J46"/>
    <mergeCell ref="F47:J47"/>
    <mergeCell ref="F22:J22"/>
    <mergeCell ref="A23:A25"/>
    <mergeCell ref="C23:C25"/>
    <mergeCell ref="D23:D25"/>
    <mergeCell ref="E23:E25"/>
    <mergeCell ref="F23:J23"/>
    <mergeCell ref="K23:K25"/>
    <mergeCell ref="L23:L28"/>
    <mergeCell ref="F26:J26"/>
    <mergeCell ref="F27:J27"/>
    <mergeCell ref="F28:J28"/>
    <mergeCell ref="F18:J18"/>
    <mergeCell ref="F19:J19"/>
    <mergeCell ref="L11:L17"/>
    <mergeCell ref="F12:J12"/>
    <mergeCell ref="A13:A14"/>
    <mergeCell ref="B13:B14"/>
    <mergeCell ref="C13:C14"/>
    <mergeCell ref="D13:D14"/>
    <mergeCell ref="F13:J13"/>
    <mergeCell ref="F14:J14"/>
    <mergeCell ref="F15:J15"/>
    <mergeCell ref="A16:A17"/>
    <mergeCell ref="L19:L21"/>
    <mergeCell ref="F20:J20"/>
    <mergeCell ref="F21:J21"/>
    <mergeCell ref="A11:A12"/>
    <mergeCell ref="B11:B12"/>
    <mergeCell ref="C11:C12"/>
    <mergeCell ref="D11:D12"/>
    <mergeCell ref="F11:J11"/>
    <mergeCell ref="F2:J2"/>
    <mergeCell ref="F3:J3"/>
    <mergeCell ref="F4:J4"/>
    <mergeCell ref="B16:B17"/>
    <mergeCell ref="C16:C17"/>
    <mergeCell ref="F16:J16"/>
    <mergeCell ref="F17:J17"/>
    <mergeCell ref="L4:L9"/>
    <mergeCell ref="A5:A8"/>
    <mergeCell ref="B5:B8"/>
    <mergeCell ref="D5:D6"/>
    <mergeCell ref="E5:E6"/>
    <mergeCell ref="F5:J5"/>
    <mergeCell ref="K5:K7"/>
    <mergeCell ref="F9:J9"/>
    <mergeCell ref="F10:J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2" zoomScaleNormal="92" workbookViewId="0">
      <selection activeCell="C5" sqref="C5"/>
    </sheetView>
  </sheetViews>
  <sheetFormatPr defaultColWidth="8.88671875" defaultRowHeight="14.4"/>
  <cols>
    <col min="1" max="1" width="4.109375" style="70" customWidth="1"/>
    <col min="2" max="2" width="31.44140625" style="30" customWidth="1"/>
    <col min="3" max="3" width="73.33203125" style="29" customWidth="1"/>
    <col min="4" max="4" width="89.6640625" style="70" customWidth="1"/>
    <col min="5" max="5" width="64.33203125" style="70" customWidth="1"/>
    <col min="6" max="16384" width="8.88671875" style="70"/>
  </cols>
  <sheetData>
    <row r="1" spans="1:5" s="476" customFormat="1" ht="18">
      <c r="A1" s="476" t="s">
        <v>426</v>
      </c>
    </row>
    <row r="2" spans="1:5" ht="15" thickBot="1">
      <c r="A2" s="31" t="s">
        <v>140</v>
      </c>
      <c r="B2" s="32" t="s">
        <v>141</v>
      </c>
      <c r="C2" s="33" t="s">
        <v>142</v>
      </c>
      <c r="D2" s="34" t="s">
        <v>143</v>
      </c>
      <c r="E2" s="34" t="s">
        <v>144</v>
      </c>
    </row>
    <row r="3" spans="1:5" s="3" customFormat="1" ht="78" customHeight="1">
      <c r="A3" s="190" t="s">
        <v>21</v>
      </c>
      <c r="B3" s="191" t="s">
        <v>22</v>
      </c>
      <c r="C3" s="192" t="s">
        <v>249</v>
      </c>
      <c r="D3" s="192" t="s">
        <v>250</v>
      </c>
      <c r="E3" s="35"/>
    </row>
    <row r="4" spans="1:5" s="3" customFormat="1" ht="47.25" customHeight="1">
      <c r="A4" s="193" t="s">
        <v>146</v>
      </c>
      <c r="B4" s="67" t="s">
        <v>24</v>
      </c>
      <c r="C4" s="67" t="s">
        <v>251</v>
      </c>
      <c r="D4" s="194" t="s">
        <v>148</v>
      </c>
      <c r="E4" s="36"/>
    </row>
    <row r="5" spans="1:5" s="3" customFormat="1" ht="57.6">
      <c r="A5" s="193" t="s">
        <v>12</v>
      </c>
      <c r="B5" s="67" t="s">
        <v>150</v>
      </c>
      <c r="C5" s="67" t="s">
        <v>252</v>
      </c>
      <c r="D5" s="67" t="s">
        <v>253</v>
      </c>
      <c r="E5" s="36"/>
    </row>
    <row r="6" spans="1:5" s="3" customFormat="1" ht="29.4" thickBot="1">
      <c r="A6" s="196" t="s">
        <v>35</v>
      </c>
      <c r="B6" s="51" t="s">
        <v>36</v>
      </c>
      <c r="C6" s="51" t="s">
        <v>153</v>
      </c>
      <c r="D6" s="197" t="s">
        <v>154</v>
      </c>
      <c r="E6" s="90"/>
    </row>
    <row r="7" spans="1:5" s="3" customFormat="1" ht="172.8">
      <c r="A7" s="190" t="s">
        <v>38</v>
      </c>
      <c r="B7" s="191" t="s">
        <v>39</v>
      </c>
      <c r="C7" s="192" t="s">
        <v>254</v>
      </c>
      <c r="D7" s="198" t="s">
        <v>255</v>
      </c>
      <c r="E7" s="38"/>
    </row>
    <row r="8" spans="1:5" s="3" customFormat="1" ht="86.4">
      <c r="A8" s="193" t="s">
        <v>156</v>
      </c>
      <c r="B8" s="67" t="s">
        <v>157</v>
      </c>
      <c r="C8" s="67" t="s">
        <v>158</v>
      </c>
      <c r="D8" s="43" t="s">
        <v>256</v>
      </c>
      <c r="E8" s="36" t="s">
        <v>257</v>
      </c>
    </row>
    <row r="9" spans="1:5" ht="86.4">
      <c r="A9" s="193" t="s">
        <v>161</v>
      </c>
      <c r="B9" s="67" t="s">
        <v>162</v>
      </c>
      <c r="C9" s="67" t="s">
        <v>258</v>
      </c>
      <c r="D9" s="67" t="s">
        <v>259</v>
      </c>
      <c r="E9" s="36" t="s">
        <v>260</v>
      </c>
    </row>
    <row r="10" spans="1:5" s="3" customFormat="1" ht="28.8">
      <c r="A10" s="193" t="s">
        <v>49</v>
      </c>
      <c r="B10" s="67" t="s">
        <v>50</v>
      </c>
      <c r="C10" s="67" t="s">
        <v>166</v>
      </c>
      <c r="D10" s="43" t="s">
        <v>261</v>
      </c>
      <c r="E10" s="65"/>
    </row>
    <row r="11" spans="1:5" s="3" customFormat="1" ht="15" thickBot="1">
      <c r="A11" s="199" t="s">
        <v>52</v>
      </c>
      <c r="B11" s="200" t="s">
        <v>39</v>
      </c>
      <c r="C11" s="200" t="s">
        <v>168</v>
      </c>
      <c r="D11" s="66" t="s">
        <v>169</v>
      </c>
      <c r="E11" s="37" t="s">
        <v>169</v>
      </c>
    </row>
    <row r="12" spans="1:5" ht="28.8">
      <c r="A12" s="201" t="s">
        <v>55</v>
      </c>
      <c r="B12" s="202" t="s">
        <v>56</v>
      </c>
      <c r="C12" s="203" t="s">
        <v>170</v>
      </c>
      <c r="D12" s="203"/>
      <c r="E12" s="91" t="s">
        <v>171</v>
      </c>
    </row>
    <row r="13" spans="1:5" ht="213" customHeight="1">
      <c r="A13" s="193" t="s">
        <v>8</v>
      </c>
      <c r="B13" s="67" t="s">
        <v>172</v>
      </c>
      <c r="C13" s="67" t="s">
        <v>262</v>
      </c>
      <c r="D13" s="67" t="s">
        <v>263</v>
      </c>
      <c r="E13" s="68"/>
    </row>
    <row r="14" spans="1:5" ht="57.6">
      <c r="A14" s="193" t="s">
        <v>59</v>
      </c>
      <c r="B14" s="67" t="s">
        <v>60</v>
      </c>
      <c r="C14" s="67" t="s">
        <v>175</v>
      </c>
      <c r="D14" s="67" t="s">
        <v>176</v>
      </c>
      <c r="E14" s="49"/>
    </row>
    <row r="15" spans="1:5" ht="144.6" thickBot="1">
      <c r="A15" s="196" t="s">
        <v>62</v>
      </c>
      <c r="B15" s="51" t="s">
        <v>177</v>
      </c>
      <c r="C15" s="142" t="s">
        <v>264</v>
      </c>
      <c r="D15" s="221" t="s">
        <v>265</v>
      </c>
      <c r="E15" s="47"/>
    </row>
    <row r="16" spans="1:5" ht="42" customHeight="1">
      <c r="A16" s="190" t="s">
        <v>65</v>
      </c>
      <c r="B16" s="191" t="s">
        <v>66</v>
      </c>
      <c r="C16" s="198" t="s">
        <v>266</v>
      </c>
      <c r="D16" s="198"/>
      <c r="E16" s="42"/>
    </row>
    <row r="17" spans="1:7" ht="187.2">
      <c r="A17" s="139" t="s">
        <v>9</v>
      </c>
      <c r="B17" s="67" t="s">
        <v>180</v>
      </c>
      <c r="C17" s="67" t="s">
        <v>267</v>
      </c>
      <c r="D17" s="67" t="s">
        <v>268</v>
      </c>
      <c r="E17" s="68"/>
    </row>
    <row r="18" spans="1:7" ht="28.8">
      <c r="A18" s="139" t="s">
        <v>69</v>
      </c>
      <c r="B18" s="80" t="s">
        <v>70</v>
      </c>
      <c r="C18" s="67" t="s">
        <v>183</v>
      </c>
      <c r="D18" s="67" t="s">
        <v>184</v>
      </c>
      <c r="E18" s="68"/>
    </row>
    <row r="19" spans="1:7" ht="28.8">
      <c r="A19" s="53" t="s">
        <v>185</v>
      </c>
      <c r="B19" s="92" t="s">
        <v>186</v>
      </c>
      <c r="C19" s="67" t="s">
        <v>187</v>
      </c>
      <c r="D19" s="67" t="s">
        <v>169</v>
      </c>
      <c r="E19" s="49"/>
    </row>
    <row r="20" spans="1:7" ht="43.8" thickBot="1">
      <c r="A20" s="222" t="s">
        <v>74</v>
      </c>
      <c r="B20" s="94" t="s">
        <v>75</v>
      </c>
      <c r="C20" s="200" t="s">
        <v>188</v>
      </c>
      <c r="D20" s="64" t="s">
        <v>189</v>
      </c>
      <c r="E20" s="48"/>
    </row>
    <row r="21" spans="1:7" ht="100.8">
      <c r="A21" s="205" t="s">
        <v>77</v>
      </c>
      <c r="B21" s="202" t="s">
        <v>78</v>
      </c>
      <c r="C21" s="203" t="s">
        <v>269</v>
      </c>
      <c r="D21" s="206"/>
      <c r="E21" s="50"/>
      <c r="G21" s="29"/>
    </row>
    <row r="22" spans="1:7" ht="325.5" customHeight="1">
      <c r="A22" s="207" t="s">
        <v>79</v>
      </c>
      <c r="B22" s="67" t="s">
        <v>270</v>
      </c>
      <c r="C22" s="67" t="s">
        <v>271</v>
      </c>
      <c r="D22" s="67" t="s">
        <v>272</v>
      </c>
      <c r="E22" s="477" t="s">
        <v>193</v>
      </c>
      <c r="G22" s="29"/>
    </row>
    <row r="23" spans="1:7" ht="258" customHeight="1">
      <c r="A23" s="207" t="s">
        <v>273</v>
      </c>
      <c r="B23" s="67" t="s">
        <v>274</v>
      </c>
      <c r="C23" s="67" t="s">
        <v>275</v>
      </c>
      <c r="D23" s="67" t="s">
        <v>196</v>
      </c>
      <c r="E23" s="478"/>
    </row>
    <row r="24" spans="1:7" ht="135.9" customHeight="1">
      <c r="A24" s="207" t="s">
        <v>276</v>
      </c>
      <c r="B24" s="67" t="s">
        <v>277</v>
      </c>
      <c r="C24" s="67" t="s">
        <v>197</v>
      </c>
      <c r="D24" s="43" t="s">
        <v>198</v>
      </c>
      <c r="E24" s="478"/>
    </row>
    <row r="25" spans="1:7" ht="224.4" customHeight="1" thickBot="1">
      <c r="A25" s="209" t="s">
        <v>199</v>
      </c>
      <c r="B25" s="51" t="s">
        <v>278</v>
      </c>
      <c r="C25" s="51" t="s">
        <v>279</v>
      </c>
      <c r="D25" s="210" t="s">
        <v>202</v>
      </c>
      <c r="E25" s="478"/>
    </row>
    <row r="26" spans="1:7">
      <c r="A26" s="223" t="s">
        <v>203</v>
      </c>
      <c r="B26" s="224" t="s">
        <v>102</v>
      </c>
      <c r="C26" s="198" t="s">
        <v>280</v>
      </c>
      <c r="D26" s="43"/>
      <c r="E26" s="52"/>
    </row>
    <row r="27" spans="1:7" s="3" customFormat="1" ht="44.4" customHeight="1">
      <c r="A27" s="225" t="s">
        <v>205</v>
      </c>
      <c r="B27" s="67" t="s">
        <v>206</v>
      </c>
      <c r="C27" s="67" t="s">
        <v>207</v>
      </c>
      <c r="D27" s="67" t="s">
        <v>281</v>
      </c>
      <c r="E27" s="53"/>
    </row>
    <row r="28" spans="1:7" s="3" customFormat="1" ht="72.599999999999994" thickBot="1">
      <c r="A28" s="226" t="s">
        <v>106</v>
      </c>
      <c r="B28" s="51" t="s">
        <v>209</v>
      </c>
      <c r="C28" s="51" t="s">
        <v>282</v>
      </c>
      <c r="D28" s="51" t="s">
        <v>283</v>
      </c>
      <c r="E28" s="102"/>
    </row>
    <row r="29" spans="1:7">
      <c r="A29" s="211" t="s">
        <v>212</v>
      </c>
      <c r="B29" s="191" t="s">
        <v>110</v>
      </c>
      <c r="C29" s="198" t="s">
        <v>204</v>
      </c>
      <c r="D29" s="212"/>
      <c r="E29" s="42"/>
    </row>
    <row r="30" spans="1:7" ht="115.2">
      <c r="A30" s="207" t="s">
        <v>214</v>
      </c>
      <c r="B30" s="67" t="s">
        <v>215</v>
      </c>
      <c r="C30" s="67" t="s">
        <v>284</v>
      </c>
      <c r="D30" s="67" t="s">
        <v>285</v>
      </c>
      <c r="E30" s="68"/>
    </row>
    <row r="31" spans="1:7" ht="168.75" customHeight="1">
      <c r="A31" s="207" t="s">
        <v>218</v>
      </c>
      <c r="B31" s="67" t="s">
        <v>407</v>
      </c>
      <c r="C31" s="67" t="s">
        <v>286</v>
      </c>
      <c r="D31" s="43" t="s">
        <v>287</v>
      </c>
      <c r="E31" s="68"/>
    </row>
    <row r="32" spans="1:7" ht="158.4">
      <c r="A32" s="207" t="s">
        <v>118</v>
      </c>
      <c r="B32" s="67" t="s">
        <v>221</v>
      </c>
      <c r="C32" s="67" t="s">
        <v>222</v>
      </c>
      <c r="D32" s="43" t="s">
        <v>223</v>
      </c>
      <c r="E32" s="68"/>
    </row>
    <row r="33" spans="1:5" ht="28.8">
      <c r="A33" s="207" t="s">
        <v>123</v>
      </c>
      <c r="B33" s="67" t="s">
        <v>224</v>
      </c>
      <c r="C33" s="67" t="s">
        <v>225</v>
      </c>
      <c r="D33" s="43"/>
      <c r="E33" s="68"/>
    </row>
    <row r="34" spans="1:5" ht="28.8">
      <c r="A34" s="209" t="s">
        <v>128</v>
      </c>
      <c r="B34" s="51" t="s">
        <v>227</v>
      </c>
      <c r="C34" s="51" t="s">
        <v>228</v>
      </c>
      <c r="D34" s="142" t="s">
        <v>229</v>
      </c>
      <c r="E34" s="49"/>
    </row>
    <row r="35" spans="1:5" ht="159" thickBot="1">
      <c r="A35" s="213" t="s">
        <v>11</v>
      </c>
      <c r="B35" s="200" t="s">
        <v>406</v>
      </c>
      <c r="C35" s="200" t="s">
        <v>230</v>
      </c>
      <c r="D35" s="66" t="s">
        <v>231</v>
      </c>
      <c r="E35" s="48"/>
    </row>
    <row r="36" spans="1:5">
      <c r="A36" s="147" t="s">
        <v>135</v>
      </c>
      <c r="B36" s="143" t="s">
        <v>232</v>
      </c>
      <c r="C36" s="144"/>
      <c r="D36" s="145"/>
      <c r="E36" s="146"/>
    </row>
    <row r="37" spans="1:5" ht="43.8" thickBot="1">
      <c r="A37" s="164" t="s">
        <v>233</v>
      </c>
      <c r="B37" s="55" t="s">
        <v>138</v>
      </c>
      <c r="C37" s="56" t="s">
        <v>234</v>
      </c>
      <c r="D37" s="55"/>
      <c r="E37" s="6"/>
    </row>
  </sheetData>
  <autoFilter ref="A2:C7"/>
  <mergeCells count="2">
    <mergeCell ref="A1:XFD1"/>
    <mergeCell ref="E22:E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F3" zoomScale="80" zoomScaleNormal="80" workbookViewId="0">
      <selection activeCell="E10" sqref="E10:E15"/>
    </sheetView>
  </sheetViews>
  <sheetFormatPr defaultColWidth="9.21875" defaultRowHeight="14.4"/>
  <cols>
    <col min="1" max="1" width="2.77734375" style="3" bestFit="1" customWidth="1"/>
    <col min="2" max="2" width="12.77734375" style="3" customWidth="1"/>
    <col min="3" max="3" width="13.44140625" style="3" customWidth="1"/>
    <col min="4" max="4" width="57.21875" style="3" customWidth="1"/>
    <col min="5" max="5" width="103.5546875" style="3" customWidth="1"/>
    <col min="6" max="6" width="30.77734375" style="3" customWidth="1"/>
    <col min="7" max="7" width="14.21875" style="3" customWidth="1"/>
    <col min="8" max="8" width="14" style="3" customWidth="1"/>
    <col min="9" max="9" width="15.21875" style="3" customWidth="1"/>
    <col min="10" max="10" width="16.44140625" style="3" customWidth="1"/>
    <col min="11" max="11" width="23.33203125" style="3" customWidth="1"/>
    <col min="12" max="12" width="12.77734375" style="70" customWidth="1"/>
    <col min="13" max="13" width="17.21875" style="70" customWidth="1"/>
    <col min="14" max="14" width="16.44140625" style="70" customWidth="1"/>
    <col min="15" max="15" width="17.44140625" style="70" customWidth="1"/>
    <col min="16" max="16" width="20.77734375" style="70" customWidth="1"/>
    <col min="17" max="18" width="9.5546875" style="3" customWidth="1"/>
    <col min="19" max="20" width="14.21875" style="3" customWidth="1"/>
    <col min="21" max="21" width="15.5546875" style="3" customWidth="1"/>
    <col min="22" max="25" width="9.21875" style="3"/>
    <col min="26" max="26" width="24.44140625" style="3" bestFit="1" customWidth="1"/>
    <col min="27" max="16384" width="9.21875" style="3"/>
  </cols>
  <sheetData>
    <row r="1" spans="1:26" ht="15" thickBot="1"/>
    <row r="2" spans="1:26" ht="25.5" customHeight="1" thickBot="1">
      <c r="A2" s="28"/>
      <c r="B2" s="530" t="s">
        <v>288</v>
      </c>
      <c r="C2" s="531"/>
      <c r="D2" s="532"/>
      <c r="E2" s="284"/>
      <c r="F2" s="284"/>
      <c r="G2" s="533" t="s">
        <v>432</v>
      </c>
      <c r="H2" s="534"/>
      <c r="I2" s="534"/>
      <c r="J2" s="534"/>
      <c r="K2" s="534"/>
      <c r="L2" s="534"/>
      <c r="M2" s="534"/>
      <c r="N2" s="534"/>
      <c r="O2" s="534"/>
      <c r="P2" s="534"/>
      <c r="Q2" s="534"/>
      <c r="R2" s="534"/>
      <c r="S2" s="534"/>
      <c r="T2" s="534"/>
      <c r="U2" s="534"/>
      <c r="V2" s="534"/>
      <c r="W2" s="534"/>
      <c r="X2" s="534"/>
      <c r="Y2" s="534"/>
      <c r="Z2" s="535"/>
    </row>
    <row r="3" spans="1:26" ht="26.25" customHeight="1" thickBot="1">
      <c r="A3" s="60" t="s">
        <v>140</v>
      </c>
      <c r="B3" s="76" t="s">
        <v>289</v>
      </c>
      <c r="C3" s="76" t="s">
        <v>290</v>
      </c>
      <c r="D3" s="286" t="s">
        <v>291</v>
      </c>
      <c r="E3" s="285" t="s">
        <v>433</v>
      </c>
      <c r="F3" s="285"/>
      <c r="G3" s="536" t="s">
        <v>434</v>
      </c>
      <c r="H3" s="537"/>
      <c r="I3" s="537"/>
      <c r="J3" s="537"/>
      <c r="K3" s="538"/>
      <c r="L3" s="536" t="s">
        <v>435</v>
      </c>
      <c r="M3" s="537"/>
      <c r="N3" s="537"/>
      <c r="O3" s="537"/>
      <c r="P3" s="538"/>
      <c r="Q3" s="539" t="s">
        <v>436</v>
      </c>
      <c r="R3" s="540"/>
      <c r="S3" s="540"/>
      <c r="T3" s="540"/>
      <c r="U3" s="541"/>
      <c r="V3" s="540" t="s">
        <v>437</v>
      </c>
      <c r="W3" s="540"/>
      <c r="X3" s="540"/>
      <c r="Y3" s="540"/>
      <c r="Z3" s="541"/>
    </row>
    <row r="4" spans="1:26" ht="27" hidden="1" customHeight="1" thickBot="1">
      <c r="A4" s="545">
        <v>1</v>
      </c>
      <c r="B4" s="552" t="s">
        <v>293</v>
      </c>
      <c r="C4" s="545" t="s">
        <v>303</v>
      </c>
      <c r="D4" s="548" t="s">
        <v>438</v>
      </c>
      <c r="E4" s="556"/>
      <c r="F4" s="227"/>
      <c r="G4" s="544" t="s">
        <v>30</v>
      </c>
      <c r="H4" s="542"/>
      <c r="I4" s="542"/>
      <c r="J4" s="542"/>
      <c r="K4" s="543"/>
      <c r="L4" s="542" t="s">
        <v>30</v>
      </c>
      <c r="M4" s="542"/>
      <c r="N4" s="542"/>
      <c r="O4" s="542"/>
      <c r="P4" s="543"/>
      <c r="Q4" s="544" t="s">
        <v>30</v>
      </c>
      <c r="R4" s="542"/>
      <c r="S4" s="542"/>
      <c r="T4" s="542"/>
      <c r="U4" s="543"/>
      <c r="V4" s="544" t="s">
        <v>30</v>
      </c>
      <c r="W4" s="542"/>
      <c r="X4" s="542"/>
      <c r="Y4" s="542"/>
      <c r="Z4" s="543"/>
    </row>
    <row r="5" spans="1:26" ht="28.5" hidden="1" customHeight="1">
      <c r="A5" s="546"/>
      <c r="B5" s="553"/>
      <c r="C5" s="546"/>
      <c r="D5" s="555"/>
      <c r="E5" s="557"/>
      <c r="F5" s="228"/>
      <c r="G5" s="108" t="s">
        <v>439</v>
      </c>
      <c r="H5" s="109" t="s">
        <v>440</v>
      </c>
      <c r="I5" s="109" t="s">
        <v>441</v>
      </c>
      <c r="J5" s="109" t="s">
        <v>442</v>
      </c>
      <c r="K5" s="110" t="s">
        <v>443</v>
      </c>
      <c r="L5" s="108" t="s">
        <v>439</v>
      </c>
      <c r="M5" s="109" t="s">
        <v>440</v>
      </c>
      <c r="N5" s="109" t="s">
        <v>441</v>
      </c>
      <c r="O5" s="109" t="s">
        <v>442</v>
      </c>
      <c r="P5" s="110" t="s">
        <v>443</v>
      </c>
      <c r="Q5" s="122" t="s">
        <v>444</v>
      </c>
      <c r="R5" s="122" t="s">
        <v>445</v>
      </c>
      <c r="S5" s="122" t="s">
        <v>446</v>
      </c>
      <c r="T5" s="122" t="s">
        <v>447</v>
      </c>
      <c r="U5" s="123" t="s">
        <v>448</v>
      </c>
      <c r="V5" s="122" t="s">
        <v>444</v>
      </c>
      <c r="W5" s="122" t="s">
        <v>445</v>
      </c>
      <c r="X5" s="122" t="s">
        <v>446</v>
      </c>
      <c r="Y5" s="122" t="s">
        <v>447</v>
      </c>
      <c r="Z5" s="123" t="s">
        <v>448</v>
      </c>
    </row>
    <row r="6" spans="1:26" ht="15" thickBot="1">
      <c r="A6" s="546"/>
      <c r="B6" s="553"/>
      <c r="C6" s="546"/>
      <c r="D6" s="555"/>
      <c r="E6" s="557"/>
      <c r="F6" s="289" t="s">
        <v>449</v>
      </c>
      <c r="G6" s="229" t="s">
        <v>540</v>
      </c>
      <c r="H6" s="230" t="s">
        <v>541</v>
      </c>
      <c r="I6" s="230" t="s">
        <v>542</v>
      </c>
      <c r="J6" s="230" t="s">
        <v>543</v>
      </c>
      <c r="K6" s="231" t="s">
        <v>544</v>
      </c>
      <c r="L6" s="229" t="s">
        <v>545</v>
      </c>
      <c r="M6" s="230" t="s">
        <v>546</v>
      </c>
      <c r="N6" s="230" t="s">
        <v>547</v>
      </c>
      <c r="O6" s="230" t="s">
        <v>548</v>
      </c>
      <c r="P6" s="231" t="s">
        <v>549</v>
      </c>
      <c r="Q6" s="232" t="s">
        <v>550</v>
      </c>
      <c r="R6" s="233" t="s">
        <v>551</v>
      </c>
      <c r="S6" s="234" t="s">
        <v>552</v>
      </c>
      <c r="T6" s="234" t="s">
        <v>553</v>
      </c>
      <c r="U6" s="235" t="s">
        <v>554</v>
      </c>
      <c r="V6" s="232" t="s">
        <v>555</v>
      </c>
      <c r="W6" s="233" t="s">
        <v>556</v>
      </c>
      <c r="X6" s="234" t="s">
        <v>557</v>
      </c>
      <c r="Y6" s="234" t="s">
        <v>558</v>
      </c>
      <c r="Z6" s="235" t="s">
        <v>559</v>
      </c>
    </row>
    <row r="7" spans="1:26" ht="189.45" customHeight="1" thickBot="1">
      <c r="A7" s="547"/>
      <c r="B7" s="554"/>
      <c r="C7" s="547"/>
      <c r="D7" s="549"/>
      <c r="E7" s="558"/>
      <c r="F7" s="290" t="s">
        <v>450</v>
      </c>
      <c r="G7" s="236" t="s">
        <v>560</v>
      </c>
      <c r="H7" s="237" t="s">
        <v>561</v>
      </c>
      <c r="I7" s="237" t="s">
        <v>562</v>
      </c>
      <c r="J7" s="237" t="s">
        <v>563</v>
      </c>
      <c r="K7" s="238" t="s">
        <v>564</v>
      </c>
      <c r="L7" s="236" t="s">
        <v>565</v>
      </c>
      <c r="M7" s="237" t="s">
        <v>566</v>
      </c>
      <c r="N7" s="237" t="s">
        <v>567</v>
      </c>
      <c r="O7" s="237" t="s">
        <v>568</v>
      </c>
      <c r="P7" s="238" t="s">
        <v>569</v>
      </c>
      <c r="Q7" s="232" t="s">
        <v>570</v>
      </c>
      <c r="R7" s="233" t="s">
        <v>571</v>
      </c>
      <c r="S7" s="234" t="s">
        <v>572</v>
      </c>
      <c r="T7" s="234" t="s">
        <v>573</v>
      </c>
      <c r="U7" s="235" t="s">
        <v>574</v>
      </c>
      <c r="V7" s="232" t="s">
        <v>575</v>
      </c>
      <c r="W7" s="233" t="s">
        <v>576</v>
      </c>
      <c r="X7" s="234" t="s">
        <v>577</v>
      </c>
      <c r="Y7" s="234" t="s">
        <v>578</v>
      </c>
      <c r="Z7" s="235" t="s">
        <v>579</v>
      </c>
    </row>
    <row r="8" spans="1:26" ht="77.099999999999994" customHeight="1" thickBot="1">
      <c r="A8" s="545">
        <v>2</v>
      </c>
      <c r="B8" s="545" t="s">
        <v>295</v>
      </c>
      <c r="C8" s="545" t="s">
        <v>108</v>
      </c>
      <c r="D8" s="548" t="s">
        <v>451</v>
      </c>
      <c r="E8" s="545"/>
      <c r="F8" s="289" t="s">
        <v>449</v>
      </c>
      <c r="G8" s="550" t="s">
        <v>647</v>
      </c>
      <c r="H8" s="551"/>
      <c r="I8" s="551"/>
      <c r="J8" s="551"/>
      <c r="K8" s="551"/>
      <c r="L8" s="550" t="s">
        <v>648</v>
      </c>
      <c r="M8" s="551"/>
      <c r="N8" s="551"/>
      <c r="O8" s="551"/>
      <c r="P8" s="551"/>
      <c r="Q8" s="559" t="s">
        <v>649</v>
      </c>
      <c r="R8" s="560"/>
      <c r="S8" s="561"/>
      <c r="T8" s="561"/>
      <c r="U8" s="562"/>
      <c r="V8" s="563" t="s">
        <v>650</v>
      </c>
      <c r="W8" s="560"/>
      <c r="X8" s="561"/>
      <c r="Y8" s="561"/>
      <c r="Z8" s="562"/>
    </row>
    <row r="9" spans="1:26" ht="86.55" customHeight="1" thickBot="1">
      <c r="A9" s="546"/>
      <c r="B9" s="547"/>
      <c r="C9" s="547"/>
      <c r="D9" s="549"/>
      <c r="E9" s="547"/>
      <c r="F9" s="290" t="s">
        <v>450</v>
      </c>
      <c r="G9" s="550" t="s">
        <v>580</v>
      </c>
      <c r="H9" s="551"/>
      <c r="I9" s="551"/>
      <c r="J9" s="551"/>
      <c r="K9" s="551"/>
      <c r="L9" s="550" t="s">
        <v>581</v>
      </c>
      <c r="M9" s="551"/>
      <c r="N9" s="551"/>
      <c r="O9" s="551"/>
      <c r="P9" s="551"/>
      <c r="Q9" s="564" t="s">
        <v>582</v>
      </c>
      <c r="R9" s="565"/>
      <c r="S9" s="566"/>
      <c r="T9" s="566"/>
      <c r="U9" s="567"/>
      <c r="V9" s="568" t="s">
        <v>583</v>
      </c>
      <c r="W9" s="565"/>
      <c r="X9" s="566"/>
      <c r="Y9" s="566"/>
      <c r="Z9" s="567"/>
    </row>
    <row r="10" spans="1:26" ht="79.5" customHeight="1" thickBot="1">
      <c r="A10" s="239"/>
      <c r="B10" s="545" t="s">
        <v>297</v>
      </c>
      <c r="C10" s="545" t="s">
        <v>120</v>
      </c>
      <c r="D10" s="548" t="s">
        <v>452</v>
      </c>
      <c r="E10" s="545"/>
      <c r="F10" s="306" t="s">
        <v>453</v>
      </c>
      <c r="G10" s="569" t="s">
        <v>651</v>
      </c>
      <c r="H10" s="570"/>
      <c r="I10" s="570"/>
      <c r="J10" s="570"/>
      <c r="K10" s="571"/>
      <c r="L10" s="572" t="s">
        <v>652</v>
      </c>
      <c r="M10" s="570"/>
      <c r="N10" s="570"/>
      <c r="O10" s="570"/>
      <c r="P10" s="571"/>
      <c r="Q10" s="569" t="s">
        <v>651</v>
      </c>
      <c r="R10" s="570"/>
      <c r="S10" s="570"/>
      <c r="T10" s="570"/>
      <c r="U10" s="571"/>
      <c r="V10" s="572" t="s">
        <v>652</v>
      </c>
      <c r="W10" s="570"/>
      <c r="X10" s="570"/>
      <c r="Y10" s="570"/>
      <c r="Z10" s="571"/>
    </row>
    <row r="11" spans="1:26" ht="81.599999999999994" customHeight="1" thickBot="1">
      <c r="A11" s="239"/>
      <c r="B11" s="546"/>
      <c r="C11" s="546"/>
      <c r="D11" s="555"/>
      <c r="E11" s="546"/>
      <c r="F11" s="307" t="s">
        <v>454</v>
      </c>
      <c r="G11" s="569" t="s">
        <v>653</v>
      </c>
      <c r="H11" s="570"/>
      <c r="I11" s="570"/>
      <c r="J11" s="570"/>
      <c r="K11" s="571"/>
      <c r="L11" s="572" t="s">
        <v>654</v>
      </c>
      <c r="M11" s="570"/>
      <c r="N11" s="570"/>
      <c r="O11" s="570"/>
      <c r="P11" s="571"/>
      <c r="Q11" s="569" t="s">
        <v>653</v>
      </c>
      <c r="R11" s="570"/>
      <c r="S11" s="570"/>
      <c r="T11" s="570"/>
      <c r="U11" s="571"/>
      <c r="V11" s="572" t="s">
        <v>652</v>
      </c>
      <c r="W11" s="570"/>
      <c r="X11" s="570"/>
      <c r="Y11" s="570"/>
      <c r="Z11" s="571"/>
    </row>
    <row r="12" spans="1:26" ht="15" thickBot="1">
      <c r="A12" s="239"/>
      <c r="B12" s="546"/>
      <c r="C12" s="546"/>
      <c r="D12" s="555"/>
      <c r="E12" s="546"/>
      <c r="F12" s="308" t="s">
        <v>455</v>
      </c>
      <c r="G12" s="572" t="s">
        <v>655</v>
      </c>
      <c r="H12" s="570"/>
      <c r="I12" s="570"/>
      <c r="J12" s="570"/>
      <c r="K12" s="571"/>
      <c r="L12" s="572" t="s">
        <v>656</v>
      </c>
      <c r="M12" s="570"/>
      <c r="N12" s="570"/>
      <c r="O12" s="570"/>
      <c r="P12" s="571"/>
      <c r="Q12" s="572" t="s">
        <v>657</v>
      </c>
      <c r="R12" s="570"/>
      <c r="S12" s="570"/>
      <c r="T12" s="570"/>
      <c r="U12" s="571"/>
      <c r="V12" s="572" t="s">
        <v>656</v>
      </c>
      <c r="W12" s="570"/>
      <c r="X12" s="570"/>
      <c r="Y12" s="570"/>
      <c r="Z12" s="571"/>
    </row>
    <row r="13" spans="1:26" ht="15" thickBot="1">
      <c r="A13" s="239"/>
      <c r="B13" s="546"/>
      <c r="C13" s="546"/>
      <c r="D13" s="555"/>
      <c r="E13" s="546"/>
      <c r="F13" s="309" t="s">
        <v>456</v>
      </c>
      <c r="G13" s="572" t="s">
        <v>658</v>
      </c>
      <c r="H13" s="570"/>
      <c r="I13" s="570"/>
      <c r="J13" s="570"/>
      <c r="K13" s="571"/>
      <c r="L13" s="572" t="s">
        <v>659</v>
      </c>
      <c r="M13" s="570"/>
      <c r="N13" s="570"/>
      <c r="O13" s="570"/>
      <c r="P13" s="571"/>
      <c r="Q13" s="572" t="s">
        <v>660</v>
      </c>
      <c r="R13" s="570"/>
      <c r="S13" s="570"/>
      <c r="T13" s="570"/>
      <c r="U13" s="571"/>
      <c r="V13" s="572" t="s">
        <v>659</v>
      </c>
      <c r="W13" s="570"/>
      <c r="X13" s="570"/>
      <c r="Y13" s="570"/>
      <c r="Z13" s="571"/>
    </row>
    <row r="14" spans="1:26" ht="15" thickBot="1">
      <c r="A14" s="239">
        <v>3</v>
      </c>
      <c r="B14" s="546"/>
      <c r="C14" s="546"/>
      <c r="D14" s="555"/>
      <c r="E14" s="546"/>
      <c r="F14" s="309" t="s">
        <v>457</v>
      </c>
      <c r="G14" s="572" t="s">
        <v>661</v>
      </c>
      <c r="H14" s="570"/>
      <c r="I14" s="570"/>
      <c r="J14" s="570"/>
      <c r="K14" s="571"/>
      <c r="L14" s="572" t="s">
        <v>662</v>
      </c>
      <c r="M14" s="570"/>
      <c r="N14" s="570"/>
      <c r="O14" s="570"/>
      <c r="P14" s="571"/>
      <c r="Q14" s="572" t="s">
        <v>661</v>
      </c>
      <c r="R14" s="570"/>
      <c r="S14" s="570"/>
      <c r="T14" s="570"/>
      <c r="U14" s="571"/>
      <c r="V14" s="572" t="s">
        <v>663</v>
      </c>
      <c r="W14" s="570"/>
      <c r="X14" s="570"/>
      <c r="Y14" s="570"/>
      <c r="Z14" s="571"/>
    </row>
    <row r="15" spans="1:26" ht="15" thickBot="1">
      <c r="A15" s="239"/>
      <c r="B15" s="547"/>
      <c r="C15" s="547"/>
      <c r="D15" s="549"/>
      <c r="E15" s="547"/>
      <c r="F15" s="310" t="s">
        <v>458</v>
      </c>
      <c r="G15" s="572" t="s">
        <v>664</v>
      </c>
      <c r="H15" s="570"/>
      <c r="I15" s="570"/>
      <c r="J15" s="570"/>
      <c r="K15" s="571"/>
      <c r="L15" s="572" t="s">
        <v>665</v>
      </c>
      <c r="M15" s="570"/>
      <c r="N15" s="570"/>
      <c r="O15" s="570"/>
      <c r="P15" s="571"/>
      <c r="Q15" s="569" t="s">
        <v>584</v>
      </c>
      <c r="R15" s="570"/>
      <c r="S15" s="570"/>
      <c r="T15" s="570"/>
      <c r="U15" s="571"/>
      <c r="V15" s="572" t="s">
        <v>585</v>
      </c>
      <c r="W15" s="570"/>
      <c r="X15" s="570"/>
      <c r="Y15" s="570"/>
      <c r="Z15" s="571"/>
    </row>
    <row r="16" spans="1:26" ht="58.5" customHeight="1" thickBot="1">
      <c r="A16" s="28">
        <v>4</v>
      </c>
      <c r="B16" s="61" t="s">
        <v>304</v>
      </c>
      <c r="C16" s="28" t="s">
        <v>300</v>
      </c>
      <c r="D16" s="62" t="s">
        <v>301</v>
      </c>
      <c r="E16" s="79"/>
      <c r="F16" s="240"/>
      <c r="G16" s="573">
        <f>CostComponent_CT!F94</f>
        <v>0</v>
      </c>
      <c r="H16" s="574"/>
      <c r="I16" s="574"/>
      <c r="J16" s="574"/>
      <c r="K16" s="575"/>
      <c r="L16" s="573">
        <f>CostComponent_CT!F94</f>
        <v>0</v>
      </c>
      <c r="M16" s="574"/>
      <c r="N16" s="574"/>
      <c r="O16" s="574"/>
      <c r="P16" s="575"/>
      <c r="Q16" s="573">
        <f>'CostComponent_ST(1x1)'!F94</f>
        <v>0</v>
      </c>
      <c r="R16" s="576"/>
      <c r="S16" s="574"/>
      <c r="T16" s="574"/>
      <c r="U16" s="575"/>
      <c r="V16" s="576">
        <f>'CostComponent_ST(1x1)'!F94</f>
        <v>0</v>
      </c>
      <c r="W16" s="576"/>
      <c r="X16" s="574"/>
      <c r="Y16" s="574"/>
      <c r="Z16" s="575"/>
    </row>
    <row r="18" spans="8:16">
      <c r="H18" s="70"/>
      <c r="I18" s="70"/>
      <c r="J18" s="70"/>
      <c r="K18" s="70"/>
      <c r="M18" s="3"/>
      <c r="N18" s="3"/>
      <c r="O18" s="3"/>
      <c r="P18" s="3"/>
    </row>
    <row r="19" spans="8:16">
      <c r="H19" s="70"/>
      <c r="I19" s="70"/>
      <c r="J19" s="70"/>
      <c r="K19" s="70"/>
      <c r="M19" s="3"/>
      <c r="N19" s="3"/>
      <c r="O19" s="3"/>
      <c r="P19" s="3"/>
    </row>
    <row r="20" spans="8:16">
      <c r="H20" s="70"/>
      <c r="I20" s="70"/>
      <c r="J20" s="70"/>
      <c r="K20" s="70"/>
      <c r="M20" s="3"/>
      <c r="N20" s="3"/>
      <c r="O20" s="3"/>
      <c r="P20" s="3"/>
    </row>
    <row r="21" spans="8:16">
      <c r="H21" s="70"/>
      <c r="I21" s="70"/>
      <c r="J21" s="70"/>
      <c r="K21" s="70"/>
      <c r="M21" s="3"/>
      <c r="N21" s="3"/>
      <c r="O21" s="3"/>
      <c r="P21" s="3"/>
    </row>
  </sheetData>
  <mergeCells count="60">
    <mergeCell ref="G16:K16"/>
    <mergeCell ref="L16:P16"/>
    <mergeCell ref="Q16:U16"/>
    <mergeCell ref="V16:Z16"/>
    <mergeCell ref="Q14:U14"/>
    <mergeCell ref="V14:Z14"/>
    <mergeCell ref="G15:K15"/>
    <mergeCell ref="L15:P15"/>
    <mergeCell ref="Q15:U15"/>
    <mergeCell ref="V15:Z15"/>
    <mergeCell ref="L14:P14"/>
    <mergeCell ref="Q12:U12"/>
    <mergeCell ref="V12:Z12"/>
    <mergeCell ref="G13:K13"/>
    <mergeCell ref="L13:P13"/>
    <mergeCell ref="Q13:U13"/>
    <mergeCell ref="V13:Z13"/>
    <mergeCell ref="L12:P12"/>
    <mergeCell ref="Q10:U10"/>
    <mergeCell ref="V10:Z10"/>
    <mergeCell ref="G11:K11"/>
    <mergeCell ref="L11:P11"/>
    <mergeCell ref="Q11:U11"/>
    <mergeCell ref="V11:Z11"/>
    <mergeCell ref="L10:P10"/>
    <mergeCell ref="B10:B15"/>
    <mergeCell ref="C10:C15"/>
    <mergeCell ref="D10:D15"/>
    <mergeCell ref="E10:E15"/>
    <mergeCell ref="G10:K10"/>
    <mergeCell ref="G12:K12"/>
    <mergeCell ref="G14:K14"/>
    <mergeCell ref="Q8:U8"/>
    <mergeCell ref="V8:Z8"/>
    <mergeCell ref="G9:K9"/>
    <mergeCell ref="L9:P9"/>
    <mergeCell ref="Q9:U9"/>
    <mergeCell ref="V9:Z9"/>
    <mergeCell ref="L4:P4"/>
    <mergeCell ref="Q4:U4"/>
    <mergeCell ref="V4:Z4"/>
    <mergeCell ref="A8:A9"/>
    <mergeCell ref="B8:B9"/>
    <mergeCell ref="C8:C9"/>
    <mergeCell ref="D8:D9"/>
    <mergeCell ref="E8:E9"/>
    <mergeCell ref="G8:K8"/>
    <mergeCell ref="L8:P8"/>
    <mergeCell ref="A4:A7"/>
    <mergeCell ref="B4:B7"/>
    <mergeCell ref="C4:C7"/>
    <mergeCell ref="D4:D7"/>
    <mergeCell ref="E4:E7"/>
    <mergeCell ref="G4:K4"/>
    <mergeCell ref="B2:D2"/>
    <mergeCell ref="G2:Z2"/>
    <mergeCell ref="G3:K3"/>
    <mergeCell ref="L3:P3"/>
    <mergeCell ref="Q3:U3"/>
    <mergeCell ref="V3:Z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E1" zoomScale="70" zoomScaleNormal="70" workbookViewId="0">
      <selection activeCell="H6" sqref="H6"/>
    </sheetView>
  </sheetViews>
  <sheetFormatPr defaultColWidth="9.109375" defaultRowHeight="14.4"/>
  <cols>
    <col min="1" max="1" width="2.88671875" style="13" bestFit="1" customWidth="1"/>
    <col min="2" max="2" width="12.88671875" style="3" customWidth="1"/>
    <col min="3" max="3" width="11.88671875" style="3" customWidth="1"/>
    <col min="4" max="4" width="57.109375" style="3" customWidth="1"/>
    <col min="5" max="5" width="73.5546875" style="3" customWidth="1"/>
    <col min="6" max="6" width="16.44140625" style="3" customWidth="1"/>
    <col min="7" max="7" width="10.33203125" style="3" customWidth="1"/>
    <col min="8" max="8" width="14" style="3" customWidth="1"/>
    <col min="9" max="9" width="13.44140625" style="3" customWidth="1"/>
    <col min="10" max="10" width="11.21875" style="3" customWidth="1"/>
    <col min="11" max="11" width="34.109375" style="3" customWidth="1"/>
    <col min="12" max="12" width="12.5546875" style="3" customWidth="1"/>
    <col min="13" max="13" width="14" style="3" customWidth="1"/>
    <col min="14" max="14" width="13.44140625" style="3" customWidth="1"/>
    <col min="15" max="15" width="13.77734375" style="3" customWidth="1"/>
    <col min="16" max="16" width="44.109375" style="3" customWidth="1"/>
    <col min="17" max="16384" width="9.109375" style="3"/>
  </cols>
  <sheetData>
    <row r="1" spans="1:19" ht="15" thickBot="1"/>
    <row r="2" spans="1:19" ht="21" customHeight="1" thickBot="1">
      <c r="A2" s="28"/>
      <c r="B2" s="530" t="s">
        <v>288</v>
      </c>
      <c r="C2" s="531"/>
      <c r="D2" s="532"/>
      <c r="E2" s="136"/>
      <c r="F2" s="258"/>
      <c r="G2" s="588" t="s">
        <v>302</v>
      </c>
      <c r="H2" s="589"/>
      <c r="I2" s="589"/>
      <c r="J2" s="589"/>
      <c r="K2" s="589"/>
      <c r="L2" s="589"/>
      <c r="M2" s="589"/>
      <c r="N2" s="589"/>
      <c r="O2" s="589"/>
      <c r="P2" s="589"/>
      <c r="Q2" s="75"/>
      <c r="R2" s="75"/>
      <c r="S2" s="75"/>
    </row>
    <row r="3" spans="1:19" ht="118.2" customHeight="1" thickBot="1">
      <c r="A3" s="60" t="s">
        <v>140</v>
      </c>
      <c r="B3" s="76" t="s">
        <v>289</v>
      </c>
      <c r="C3" s="76" t="s">
        <v>290</v>
      </c>
      <c r="D3" s="77" t="s">
        <v>291</v>
      </c>
      <c r="E3" s="78" t="s">
        <v>402</v>
      </c>
      <c r="F3" s="259"/>
      <c r="G3" s="539" t="s">
        <v>673</v>
      </c>
      <c r="H3" s="540"/>
      <c r="I3" s="540"/>
      <c r="J3" s="540"/>
      <c r="K3" s="541"/>
      <c r="L3" s="539" t="s">
        <v>672</v>
      </c>
      <c r="M3" s="540"/>
      <c r="N3" s="540"/>
      <c r="O3" s="540"/>
      <c r="P3" s="541"/>
    </row>
    <row r="4" spans="1:19" ht="26.4" customHeight="1">
      <c r="A4" s="545">
        <v>1</v>
      </c>
      <c r="B4" s="552" t="s">
        <v>293</v>
      </c>
      <c r="C4" s="545" t="s">
        <v>303</v>
      </c>
      <c r="D4" s="548" t="s">
        <v>294</v>
      </c>
      <c r="E4" s="556"/>
      <c r="F4" s="593" t="s">
        <v>645</v>
      </c>
      <c r="G4" s="580" t="s">
        <v>30</v>
      </c>
      <c r="H4" s="581"/>
      <c r="I4" s="581"/>
      <c r="J4" s="581"/>
      <c r="K4" s="581"/>
      <c r="L4" s="580" t="s">
        <v>30</v>
      </c>
      <c r="M4" s="581"/>
      <c r="N4" s="581"/>
      <c r="O4" s="581"/>
      <c r="P4" s="581"/>
    </row>
    <row r="5" spans="1:19" ht="39" customHeight="1">
      <c r="A5" s="546"/>
      <c r="B5" s="553"/>
      <c r="C5" s="546"/>
      <c r="D5" s="555"/>
      <c r="E5" s="557"/>
      <c r="F5" s="594"/>
      <c r="G5" s="305">
        <f>75+15</f>
        <v>90</v>
      </c>
      <c r="H5" s="277">
        <f>105+20</f>
        <v>125</v>
      </c>
      <c r="I5" s="277">
        <f>120+26</f>
        <v>146</v>
      </c>
      <c r="J5" s="277">
        <f>135+33</f>
        <v>168</v>
      </c>
      <c r="K5" s="288">
        <f>150+35</f>
        <v>185</v>
      </c>
      <c r="L5" s="287">
        <f>75+15</f>
        <v>90</v>
      </c>
      <c r="M5" s="277">
        <f>105+20</f>
        <v>125</v>
      </c>
      <c r="N5" s="277">
        <f>120+26</f>
        <v>146</v>
      </c>
      <c r="O5" s="277">
        <f>135+33</f>
        <v>168</v>
      </c>
      <c r="P5" s="288">
        <f>150+35</f>
        <v>185</v>
      </c>
    </row>
    <row r="6" spans="1:19" ht="36" customHeight="1">
      <c r="A6" s="546"/>
      <c r="B6" s="553"/>
      <c r="C6" s="546"/>
      <c r="D6" s="555"/>
      <c r="E6" s="557"/>
      <c r="F6" s="297" t="s">
        <v>449</v>
      </c>
      <c r="G6" s="296" t="s">
        <v>600</v>
      </c>
      <c r="H6" s="298" t="s">
        <v>601</v>
      </c>
      <c r="I6" s="298" t="s">
        <v>602</v>
      </c>
      <c r="J6" s="298" t="s">
        <v>603</v>
      </c>
      <c r="K6" s="300" t="s">
        <v>604</v>
      </c>
      <c r="L6" s="296" t="s">
        <v>605</v>
      </c>
      <c r="M6" s="298" t="s">
        <v>606</v>
      </c>
      <c r="N6" s="298" t="s">
        <v>609</v>
      </c>
      <c r="O6" s="298" t="s">
        <v>607</v>
      </c>
      <c r="P6" s="300" t="s">
        <v>608</v>
      </c>
    </row>
    <row r="7" spans="1:19" ht="49.95" customHeight="1" thickBot="1">
      <c r="A7" s="547"/>
      <c r="B7" s="554"/>
      <c r="C7" s="547"/>
      <c r="D7" s="549"/>
      <c r="E7" s="257"/>
      <c r="F7" s="299" t="s">
        <v>450</v>
      </c>
      <c r="G7" s="301" t="s">
        <v>620</v>
      </c>
      <c r="H7" s="302" t="s">
        <v>621</v>
      </c>
      <c r="I7" s="302" t="s">
        <v>622</v>
      </c>
      <c r="J7" s="302" t="s">
        <v>623</v>
      </c>
      <c r="K7" s="303" t="s">
        <v>624</v>
      </c>
      <c r="L7" s="301" t="s">
        <v>625</v>
      </c>
      <c r="M7" s="302" t="s">
        <v>626</v>
      </c>
      <c r="N7" s="302" t="s">
        <v>627</v>
      </c>
      <c r="O7" s="302" t="s">
        <v>628</v>
      </c>
      <c r="P7" s="303" t="s">
        <v>629</v>
      </c>
    </row>
    <row r="8" spans="1:19" ht="64.05" customHeight="1" thickBot="1">
      <c r="A8" s="545">
        <v>2</v>
      </c>
      <c r="B8" s="545" t="s">
        <v>295</v>
      </c>
      <c r="C8" s="545" t="s">
        <v>108</v>
      </c>
      <c r="D8" s="548" t="s">
        <v>296</v>
      </c>
      <c r="E8" s="545"/>
      <c r="F8" s="289" t="s">
        <v>449</v>
      </c>
      <c r="G8" s="577" t="s">
        <v>616</v>
      </c>
      <c r="H8" s="578"/>
      <c r="I8" s="578"/>
      <c r="J8" s="578"/>
      <c r="K8" s="579"/>
      <c r="L8" s="577" t="s">
        <v>617</v>
      </c>
      <c r="M8" s="578"/>
      <c r="N8" s="578"/>
      <c r="O8" s="578"/>
      <c r="P8" s="579"/>
    </row>
    <row r="9" spans="1:19" ht="108" customHeight="1" thickBot="1">
      <c r="A9" s="547"/>
      <c r="B9" s="547"/>
      <c r="C9" s="547"/>
      <c r="D9" s="549"/>
      <c r="E9" s="547"/>
      <c r="F9" s="290" t="s">
        <v>450</v>
      </c>
      <c r="G9" s="590" t="s">
        <v>619</v>
      </c>
      <c r="H9" s="591"/>
      <c r="I9" s="591"/>
      <c r="J9" s="591"/>
      <c r="K9" s="592"/>
      <c r="L9" s="590" t="s">
        <v>618</v>
      </c>
      <c r="M9" s="591"/>
      <c r="N9" s="591"/>
      <c r="O9" s="591"/>
      <c r="P9" s="592"/>
    </row>
    <row r="10" spans="1:19" ht="45.6" customHeight="1" thickBot="1">
      <c r="A10" s="545">
        <v>3</v>
      </c>
      <c r="B10" s="582" t="s">
        <v>297</v>
      </c>
      <c r="C10" s="545" t="s">
        <v>298</v>
      </c>
      <c r="D10" s="584" t="s">
        <v>299</v>
      </c>
      <c r="E10" s="586"/>
      <c r="F10" s="292" t="s">
        <v>453</v>
      </c>
      <c r="G10" s="569" t="s">
        <v>610</v>
      </c>
      <c r="H10" s="570"/>
      <c r="I10" s="570"/>
      <c r="J10" s="570"/>
      <c r="K10" s="571"/>
      <c r="L10" s="572" t="s">
        <v>611</v>
      </c>
      <c r="M10" s="570"/>
      <c r="N10" s="570"/>
      <c r="O10" s="570"/>
      <c r="P10" s="571"/>
    </row>
    <row r="11" spans="1:19" ht="45.6" customHeight="1" thickBot="1">
      <c r="A11" s="546"/>
      <c r="B11" s="583"/>
      <c r="C11" s="546"/>
      <c r="D11" s="585"/>
      <c r="E11" s="587"/>
      <c r="F11" s="293" t="s">
        <v>454</v>
      </c>
      <c r="G11" s="569" t="s">
        <v>630</v>
      </c>
      <c r="H11" s="570"/>
      <c r="I11" s="570"/>
      <c r="J11" s="570"/>
      <c r="K11" s="571"/>
      <c r="L11" s="572" t="s">
        <v>631</v>
      </c>
      <c r="M11" s="570"/>
      <c r="N11" s="570"/>
      <c r="O11" s="570"/>
      <c r="P11" s="571"/>
    </row>
    <row r="12" spans="1:19" ht="48.45" customHeight="1" thickBot="1">
      <c r="A12" s="546"/>
      <c r="B12" s="583"/>
      <c r="C12" s="546"/>
      <c r="D12" s="585"/>
      <c r="E12" s="587"/>
      <c r="F12" s="294" t="s">
        <v>455</v>
      </c>
      <c r="G12" s="572" t="s">
        <v>612</v>
      </c>
      <c r="H12" s="570"/>
      <c r="I12" s="570"/>
      <c r="J12" s="570"/>
      <c r="K12" s="571"/>
      <c r="L12" s="572" t="s">
        <v>613</v>
      </c>
      <c r="M12" s="570"/>
      <c r="N12" s="570"/>
      <c r="O12" s="570"/>
      <c r="P12" s="571"/>
    </row>
    <row r="13" spans="1:19" ht="41.55" customHeight="1" thickBot="1">
      <c r="A13" s="546"/>
      <c r="B13" s="583"/>
      <c r="C13" s="546"/>
      <c r="D13" s="585"/>
      <c r="E13" s="587"/>
      <c r="F13" s="291" t="s">
        <v>456</v>
      </c>
      <c r="G13" s="572" t="s">
        <v>632</v>
      </c>
      <c r="H13" s="570"/>
      <c r="I13" s="570"/>
      <c r="J13" s="570"/>
      <c r="K13" s="571"/>
      <c r="L13" s="572" t="s">
        <v>633</v>
      </c>
      <c r="M13" s="570"/>
      <c r="N13" s="570"/>
      <c r="O13" s="570"/>
      <c r="P13" s="571"/>
    </row>
    <row r="14" spans="1:19" ht="44.55" customHeight="1" thickBot="1">
      <c r="A14" s="546"/>
      <c r="B14" s="583"/>
      <c r="C14" s="546"/>
      <c r="D14" s="585"/>
      <c r="E14" s="587"/>
      <c r="F14" s="291" t="s">
        <v>457</v>
      </c>
      <c r="G14" s="572" t="s">
        <v>614</v>
      </c>
      <c r="H14" s="570"/>
      <c r="I14" s="570"/>
      <c r="J14" s="570"/>
      <c r="K14" s="571"/>
      <c r="L14" s="572" t="s">
        <v>615</v>
      </c>
      <c r="M14" s="570"/>
      <c r="N14" s="570"/>
      <c r="O14" s="570"/>
      <c r="P14" s="571"/>
    </row>
    <row r="15" spans="1:19" ht="46.5" customHeight="1" thickBot="1">
      <c r="A15" s="546"/>
      <c r="B15" s="583"/>
      <c r="C15" s="547"/>
      <c r="D15" s="585"/>
      <c r="E15" s="587"/>
      <c r="F15" s="295" t="s">
        <v>458</v>
      </c>
      <c r="G15" s="572" t="s">
        <v>634</v>
      </c>
      <c r="H15" s="570"/>
      <c r="I15" s="570"/>
      <c r="J15" s="570"/>
      <c r="K15" s="571"/>
      <c r="L15" s="572" t="s">
        <v>635</v>
      </c>
      <c r="M15" s="570"/>
      <c r="N15" s="570"/>
      <c r="O15" s="570"/>
      <c r="P15" s="571"/>
    </row>
    <row r="16" spans="1:19" ht="55.8" thickBot="1">
      <c r="A16" s="28">
        <v>4</v>
      </c>
      <c r="B16" s="61" t="s">
        <v>304</v>
      </c>
      <c r="C16" s="28" t="s">
        <v>300</v>
      </c>
      <c r="D16" s="62" t="s">
        <v>301</v>
      </c>
      <c r="E16" s="79"/>
      <c r="F16" s="240"/>
      <c r="G16" s="573">
        <f>CostComponent_CT!F94+'CostComponent_ST(1x1)'!F94</f>
        <v>0</v>
      </c>
      <c r="H16" s="574"/>
      <c r="I16" s="574"/>
      <c r="J16" s="574"/>
      <c r="K16" s="575"/>
      <c r="L16" s="573">
        <f>CostComponent_CT!F94+'CostComponent_ST(1x1)'!F94</f>
        <v>0</v>
      </c>
      <c r="M16" s="574"/>
      <c r="N16" s="574"/>
      <c r="O16" s="574"/>
      <c r="P16" s="575"/>
    </row>
  </sheetData>
  <mergeCells count="40">
    <mergeCell ref="G2:P2"/>
    <mergeCell ref="C10:C15"/>
    <mergeCell ref="G9:K9"/>
    <mergeCell ref="L9:P9"/>
    <mergeCell ref="F4:F5"/>
    <mergeCell ref="G14:K14"/>
    <mergeCell ref="G15:K15"/>
    <mergeCell ref="L12:P12"/>
    <mergeCell ref="L3:P3"/>
    <mergeCell ref="L4:P4"/>
    <mergeCell ref="L8:P8"/>
    <mergeCell ref="L10:P10"/>
    <mergeCell ref="L11:P11"/>
    <mergeCell ref="B2:D2"/>
    <mergeCell ref="G3:K3"/>
    <mergeCell ref="A10:A15"/>
    <mergeCell ref="E4:E6"/>
    <mergeCell ref="B10:B15"/>
    <mergeCell ref="D10:D15"/>
    <mergeCell ref="E10:E15"/>
    <mergeCell ref="C4:C7"/>
    <mergeCell ref="A8:A9"/>
    <mergeCell ref="B8:B9"/>
    <mergeCell ref="C8:C9"/>
    <mergeCell ref="D8:D9"/>
    <mergeCell ref="A4:A7"/>
    <mergeCell ref="B4:B7"/>
    <mergeCell ref="D4:D7"/>
    <mergeCell ref="E8:E9"/>
    <mergeCell ref="G16:K16"/>
    <mergeCell ref="G8:K8"/>
    <mergeCell ref="G4:K4"/>
    <mergeCell ref="L13:P13"/>
    <mergeCell ref="L14:P14"/>
    <mergeCell ref="L15:P15"/>
    <mergeCell ref="G11:K11"/>
    <mergeCell ref="G10:K10"/>
    <mergeCell ref="G12:K12"/>
    <mergeCell ref="G13:K13"/>
    <mergeCell ref="L16:P16"/>
  </mergeCells>
  <phoneticPr fontId="29"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59" zoomScaleNormal="80" workbookViewId="0">
      <selection activeCell="F7" sqref="F7"/>
    </sheetView>
  </sheetViews>
  <sheetFormatPr defaultColWidth="9.109375" defaultRowHeight="14.4"/>
  <cols>
    <col min="1" max="1" width="3" style="70" customWidth="1"/>
    <col min="2" max="2" width="28.109375" style="70" customWidth="1"/>
    <col min="3" max="3" width="8.88671875" style="70" bestFit="1" customWidth="1"/>
    <col min="4" max="4" width="44.109375" style="70" customWidth="1"/>
    <col min="5" max="5" width="21.109375" style="70" bestFit="1" customWidth="1"/>
    <col min="6" max="6" width="19.6640625" style="70" bestFit="1" customWidth="1"/>
    <col min="7" max="7" width="32.33203125" style="70" customWidth="1"/>
    <col min="8" max="8" width="24.88671875" style="70" bestFit="1" customWidth="1"/>
    <col min="9" max="9" width="17" style="70" bestFit="1" customWidth="1"/>
    <col min="10" max="10" width="22.5546875" style="70" bestFit="1" customWidth="1"/>
    <col min="11" max="11" width="27.6640625" style="70" bestFit="1" customWidth="1"/>
    <col min="12" max="12" width="41.6640625" style="70" customWidth="1"/>
    <col min="13" max="13" width="25.109375" style="70" customWidth="1"/>
    <col min="14" max="14" width="21.88671875" style="70" customWidth="1"/>
    <col min="15" max="15" width="27.6640625" style="70" customWidth="1"/>
    <col min="16" max="16" width="14.88671875" style="70" customWidth="1"/>
    <col min="17" max="17" width="9.109375" style="70"/>
    <col min="18" max="18" width="32.6640625" style="70" customWidth="1"/>
    <col min="19" max="16384" width="9.109375" style="70"/>
  </cols>
  <sheetData>
    <row r="1" spans="1:18" ht="47.1" customHeight="1">
      <c r="A1" s="14" t="s">
        <v>140</v>
      </c>
      <c r="B1" s="14" t="s">
        <v>305</v>
      </c>
      <c r="C1" s="14" t="s">
        <v>290</v>
      </c>
      <c r="D1" s="14" t="s">
        <v>142</v>
      </c>
      <c r="E1" s="14" t="s">
        <v>47</v>
      </c>
      <c r="F1" s="14" t="s">
        <v>48</v>
      </c>
      <c r="G1" s="14" t="s">
        <v>306</v>
      </c>
      <c r="I1" s="14" t="s">
        <v>140</v>
      </c>
      <c r="J1" s="14" t="s">
        <v>305</v>
      </c>
      <c r="K1" s="14" t="s">
        <v>290</v>
      </c>
      <c r="L1" s="14" t="s">
        <v>142</v>
      </c>
      <c r="M1" s="14" t="s">
        <v>47</v>
      </c>
      <c r="N1" s="14" t="s">
        <v>48</v>
      </c>
      <c r="O1" s="14" t="s">
        <v>306</v>
      </c>
    </row>
    <row r="2" spans="1:18" ht="54.75" customHeight="1">
      <c r="A2" s="81">
        <v>1</v>
      </c>
      <c r="B2" s="15" t="s">
        <v>310</v>
      </c>
      <c r="C2" s="74" t="s">
        <v>311</v>
      </c>
      <c r="D2" s="81" t="s">
        <v>312</v>
      </c>
      <c r="E2" s="105">
        <v>2</v>
      </c>
      <c r="F2" s="105">
        <v>2</v>
      </c>
      <c r="G2" s="20" t="s">
        <v>308</v>
      </c>
      <c r="I2" s="595">
        <v>10</v>
      </c>
      <c r="J2" s="598" t="s">
        <v>330</v>
      </c>
      <c r="K2" s="599"/>
      <c r="L2" s="599"/>
      <c r="M2" s="599"/>
      <c r="N2" s="599"/>
      <c r="O2" s="600"/>
    </row>
    <row r="3" spans="1:18" ht="65.400000000000006" customHeight="1">
      <c r="A3" s="81">
        <v>2</v>
      </c>
      <c r="B3" s="15" t="s">
        <v>313</v>
      </c>
      <c r="C3" s="74" t="s">
        <v>311</v>
      </c>
      <c r="D3" s="81" t="s">
        <v>314</v>
      </c>
      <c r="E3" s="105">
        <v>2</v>
      </c>
      <c r="F3" s="105">
        <v>2</v>
      </c>
      <c r="G3" s="20" t="s">
        <v>308</v>
      </c>
      <c r="I3" s="596"/>
      <c r="J3" s="16" t="s">
        <v>331</v>
      </c>
      <c r="K3" s="74" t="s">
        <v>311</v>
      </c>
      <c r="L3" s="81" t="s">
        <v>332</v>
      </c>
      <c r="M3" s="105">
        <v>1</v>
      </c>
      <c r="N3" s="105">
        <v>1</v>
      </c>
      <c r="O3" s="20" t="s">
        <v>308</v>
      </c>
    </row>
    <row r="4" spans="1:18" ht="58.5" customHeight="1">
      <c r="A4" s="81">
        <v>3</v>
      </c>
      <c r="B4" s="15" t="s">
        <v>315</v>
      </c>
      <c r="C4" s="74" t="s">
        <v>311</v>
      </c>
      <c r="D4" s="81" t="s">
        <v>316</v>
      </c>
      <c r="E4" s="105">
        <v>5</v>
      </c>
      <c r="F4" s="105">
        <v>5</v>
      </c>
      <c r="G4" s="20" t="s">
        <v>308</v>
      </c>
      <c r="I4" s="596"/>
      <c r="J4" s="16" t="s">
        <v>333</v>
      </c>
      <c r="K4" s="74" t="s">
        <v>132</v>
      </c>
      <c r="L4" s="81" t="s">
        <v>334</v>
      </c>
      <c r="M4" s="105">
        <v>3</v>
      </c>
      <c r="N4" s="105">
        <v>3</v>
      </c>
      <c r="O4" s="20" t="s">
        <v>308</v>
      </c>
      <c r="P4" s="312" t="s">
        <v>636</v>
      </c>
    </row>
    <row r="5" spans="1:18" ht="56.55" customHeight="1">
      <c r="A5" s="81">
        <v>4</v>
      </c>
      <c r="B5" s="15" t="s">
        <v>317</v>
      </c>
      <c r="C5" s="74" t="s">
        <v>31</v>
      </c>
      <c r="D5" s="81" t="s">
        <v>318</v>
      </c>
      <c r="E5" s="105">
        <v>7</v>
      </c>
      <c r="F5" s="105">
        <v>7</v>
      </c>
      <c r="G5" s="20" t="s">
        <v>308</v>
      </c>
      <c r="I5" s="596"/>
      <c r="J5" s="16" t="s">
        <v>335</v>
      </c>
      <c r="K5" s="74" t="s">
        <v>132</v>
      </c>
      <c r="L5" s="81" t="s">
        <v>336</v>
      </c>
      <c r="M5" s="105">
        <v>3</v>
      </c>
      <c r="N5" s="105">
        <v>3</v>
      </c>
      <c r="O5" s="20" t="s">
        <v>308</v>
      </c>
    </row>
    <row r="6" spans="1:18" ht="57.6" customHeight="1">
      <c r="A6" s="81">
        <v>5</v>
      </c>
      <c r="B6" s="15" t="s">
        <v>319</v>
      </c>
      <c r="C6" s="74" t="s">
        <v>311</v>
      </c>
      <c r="D6" s="81" t="s">
        <v>320</v>
      </c>
      <c r="E6" s="105">
        <v>75</v>
      </c>
      <c r="F6" s="105">
        <v>75</v>
      </c>
      <c r="G6" s="20" t="s">
        <v>321</v>
      </c>
      <c r="I6" s="596"/>
      <c r="J6" s="16" t="s">
        <v>337</v>
      </c>
      <c r="K6" s="74" t="s">
        <v>311</v>
      </c>
      <c r="L6" s="81" t="s">
        <v>338</v>
      </c>
      <c r="M6" s="105">
        <v>3</v>
      </c>
      <c r="N6" s="105">
        <v>3</v>
      </c>
      <c r="O6" s="17" t="s">
        <v>308</v>
      </c>
      <c r="P6" s="311"/>
      <c r="Q6" s="311"/>
      <c r="R6" s="311"/>
    </row>
    <row r="7" spans="1:18" ht="184.95" customHeight="1">
      <c r="A7" s="81">
        <v>6</v>
      </c>
      <c r="B7" s="15" t="s">
        <v>322</v>
      </c>
      <c r="C7" s="74" t="s">
        <v>311</v>
      </c>
      <c r="D7" s="81" t="s">
        <v>323</v>
      </c>
      <c r="E7" s="105">
        <v>5</v>
      </c>
      <c r="F7" s="105">
        <v>5</v>
      </c>
      <c r="G7" s="17" t="s">
        <v>459</v>
      </c>
      <c r="I7" s="596"/>
      <c r="J7" s="16" t="s">
        <v>339</v>
      </c>
      <c r="K7" s="74" t="s">
        <v>132</v>
      </c>
      <c r="L7" s="81" t="s">
        <v>340</v>
      </c>
      <c r="M7" s="105">
        <v>7</v>
      </c>
      <c r="N7" s="105">
        <v>7</v>
      </c>
      <c r="O7" s="17" t="s">
        <v>308</v>
      </c>
      <c r="P7" s="312" t="s">
        <v>637</v>
      </c>
      <c r="Q7" s="312" t="s">
        <v>637</v>
      </c>
      <c r="R7" s="311"/>
    </row>
    <row r="8" spans="1:18" ht="187.5" customHeight="1">
      <c r="A8" s="81">
        <v>7</v>
      </c>
      <c r="B8" s="15" t="s">
        <v>325</v>
      </c>
      <c r="C8" s="74" t="s">
        <v>311</v>
      </c>
      <c r="D8" s="81" t="s">
        <v>323</v>
      </c>
      <c r="E8" s="105">
        <v>5</v>
      </c>
      <c r="F8" s="105">
        <v>5</v>
      </c>
      <c r="G8" s="17" t="s">
        <v>459</v>
      </c>
      <c r="I8" s="596"/>
      <c r="J8" s="16" t="s">
        <v>341</v>
      </c>
      <c r="K8" s="74" t="s">
        <v>132</v>
      </c>
      <c r="L8" s="81" t="s">
        <v>342</v>
      </c>
      <c r="M8" s="105">
        <v>5</v>
      </c>
      <c r="N8" s="105">
        <v>5</v>
      </c>
      <c r="O8" s="17" t="s">
        <v>308</v>
      </c>
      <c r="P8" s="312" t="s">
        <v>637</v>
      </c>
      <c r="Q8" s="312" t="s">
        <v>637</v>
      </c>
      <c r="R8" s="311"/>
    </row>
    <row r="9" spans="1:18" ht="186.45" customHeight="1">
      <c r="A9" s="81">
        <v>8</v>
      </c>
      <c r="B9" s="15" t="s">
        <v>326</v>
      </c>
      <c r="C9" s="74" t="s">
        <v>311</v>
      </c>
      <c r="D9" s="81" t="s">
        <v>323</v>
      </c>
      <c r="E9" s="105">
        <v>12</v>
      </c>
      <c r="F9" s="105">
        <v>12</v>
      </c>
      <c r="G9" s="17" t="s">
        <v>459</v>
      </c>
      <c r="I9" s="596"/>
      <c r="J9" s="16" t="s">
        <v>343</v>
      </c>
      <c r="K9" s="74" t="s">
        <v>311</v>
      </c>
      <c r="L9" s="81" t="s">
        <v>344</v>
      </c>
      <c r="M9" s="105">
        <v>4</v>
      </c>
      <c r="N9" s="105">
        <v>4</v>
      </c>
      <c r="O9" s="17" t="s">
        <v>308</v>
      </c>
      <c r="P9" s="311"/>
      <c r="Q9" s="311"/>
      <c r="R9" s="311"/>
    </row>
    <row r="10" spans="1:18" ht="66.45" customHeight="1">
      <c r="A10" s="81">
        <v>9</v>
      </c>
      <c r="B10" s="15" t="s">
        <v>327</v>
      </c>
      <c r="C10" s="74" t="s">
        <v>140</v>
      </c>
      <c r="D10" s="81" t="s">
        <v>328</v>
      </c>
      <c r="E10" s="105">
        <v>18</v>
      </c>
      <c r="F10" s="105">
        <v>18</v>
      </c>
      <c r="G10" s="17" t="s">
        <v>329</v>
      </c>
      <c r="I10" s="596"/>
      <c r="J10" s="16" t="s">
        <v>345</v>
      </c>
      <c r="K10" s="74" t="s">
        <v>132</v>
      </c>
      <c r="L10" s="81" t="s">
        <v>346</v>
      </c>
      <c r="M10" s="105">
        <v>9</v>
      </c>
      <c r="N10" s="105">
        <v>10</v>
      </c>
      <c r="O10" s="17" t="s">
        <v>308</v>
      </c>
      <c r="P10" s="313" t="s">
        <v>638</v>
      </c>
      <c r="Q10" s="313" t="s">
        <v>639</v>
      </c>
      <c r="R10" s="311"/>
    </row>
    <row r="11" spans="1:18" ht="52.8">
      <c r="E11" s="317"/>
      <c r="F11" s="317"/>
      <c r="G11" s="311"/>
      <c r="I11" s="597"/>
      <c r="J11" s="16" t="s">
        <v>347</v>
      </c>
      <c r="K11" s="74" t="s">
        <v>132</v>
      </c>
      <c r="L11" s="81" t="s">
        <v>348</v>
      </c>
      <c r="M11" s="105">
        <v>6</v>
      </c>
      <c r="N11" s="105">
        <v>6</v>
      </c>
      <c r="O11" s="17" t="s">
        <v>308</v>
      </c>
      <c r="P11" s="313" t="s">
        <v>638</v>
      </c>
      <c r="Q11" s="313" t="s">
        <v>639</v>
      </c>
      <c r="R11" s="311"/>
    </row>
    <row r="12" spans="1:18" ht="42" customHeight="1">
      <c r="O12" s="311"/>
      <c r="P12" s="311"/>
      <c r="Q12" s="311"/>
      <c r="R12" s="311"/>
    </row>
    <row r="13" spans="1:18">
      <c r="O13" s="311"/>
      <c r="P13" s="311"/>
      <c r="Q13" s="311"/>
      <c r="R13" s="311"/>
    </row>
    <row r="14" spans="1:18">
      <c r="O14" s="311"/>
      <c r="P14" s="311"/>
      <c r="Q14" s="311"/>
      <c r="R14" s="311"/>
    </row>
    <row r="15" spans="1:18">
      <c r="O15" s="311"/>
      <c r="P15" s="311"/>
      <c r="Q15" s="311"/>
      <c r="R15" s="311"/>
    </row>
  </sheetData>
  <mergeCells count="2">
    <mergeCell ref="I2:I11"/>
    <mergeCell ref="J2:O2"/>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Document" ma:contentTypeID="0x010100D9C592A96278064CBF52171BE4000001030049F372BF5577FB4389E57AAD7C1A65C3" ma:contentTypeVersion="63" ma:contentTypeDescription="" ma:contentTypeScope="" ma:versionID="d38296505f9b976989e4390b5e4e9ed2">
  <xsd:schema xmlns:xsd="http://www.w3.org/2001/XMLSchema" xmlns:xs="http://www.w3.org/2001/XMLSchema" xmlns:p="http://schemas.microsoft.com/office/2006/metadata/properties" xmlns:ns2="d5ab543a-0e87-4f3c-a36a-af068c303bc8" xmlns:ns3="c01597e6-ba37-4dc9-b188-fbcf581ec529" xmlns:ns4="d89d32da-880f-497a-ad5b-60b8926e5f4f" xmlns:ns5="5ab0b7ba-44c7-4471-b6ae-6412d06bc033" xmlns:ns6="fc20c885-2469-46e2-af69-ed16445332b6" targetNamespace="http://schemas.microsoft.com/office/2006/metadata/properties" ma:root="true" ma:fieldsID="491ae01a135ec06fad796cfac89c2913" ns2:_="" ns3:_="" ns4:_="" ns5:_="" ns6:_="">
    <xsd:import namespace="d5ab543a-0e87-4f3c-a36a-af068c303bc8"/>
    <xsd:import namespace="c01597e6-ba37-4dc9-b188-fbcf581ec529"/>
    <xsd:import namespace="d89d32da-880f-497a-ad5b-60b8926e5f4f"/>
    <xsd:import namespace="5ab0b7ba-44c7-4471-b6ae-6412d06bc033"/>
    <xsd:import namespace="fc20c885-2469-46e2-af69-ed16445332b6"/>
    <xsd:element name="properties">
      <xsd:complexType>
        <xsd:sequence>
          <xsd:element name="documentManagement">
            <xsd:complexType>
              <xsd:all>
                <xsd:element ref="ns2:DMRevision" minOccurs="0"/>
                <xsd:element ref="ns3:RevisionDate" minOccurs="0"/>
                <xsd:element ref="ns4:FBS" minOccurs="0"/>
                <xsd:element ref="ns4:Package" minOccurs="0"/>
                <xsd:element ref="ns4:DisciplineName" minOccurs="0"/>
                <xsd:element ref="ns4:DocType" minOccurs="0"/>
                <xsd:element ref="ns3:DocumentGroup" minOccurs="0"/>
                <xsd:element ref="ns3:ClientDocumentNo" minOccurs="0"/>
                <xsd:element ref="ns3:VendorDocumentNo" minOccurs="0"/>
                <xsd:element ref="ns3:OtherDocumentNo" minOccurs="0"/>
                <xsd:element ref="ns3:ProgressStatus" minOccurs="0"/>
                <xsd:element ref="ns3:OriginatorCompany" minOccurs="0"/>
                <xsd:element ref="ns4:DocType_x003A_DocumentTypeName" minOccurs="0"/>
                <xsd:element ref="ns4:DisciplineName_x003a_FunctionalGroup" minOccurs="0"/>
                <xsd:element ref="ns4:Package_x003a_HMIDescription" minOccurs="0"/>
                <xsd:element ref="ns4:DisciplineName_x003a_DisciplineSpecialtyGroupNo" minOccurs="0"/>
                <xsd:element ref="ns4:FBS_x003a_HMICode" minOccurs="0"/>
                <xsd:element ref="ns4:FBS_x003a_HMIDescription" minOccurs="0"/>
                <xsd:element ref="ns3:RevisionComments" minOccurs="0"/>
                <xsd:element ref="ns4:DisciplineName_x003a_Discipline" minOccurs="0"/>
                <xsd:element ref="ns4:DocType_x003a_SubTypeCode" minOccurs="0"/>
                <xsd:element ref="ns4:DocType_x003a_SubType" minOccurs="0"/>
                <xsd:element ref="ns4:Package_x003a_HMICode" minOccurs="0"/>
                <xsd:element ref="ns3:Dm2DocumentNo" minOccurs="0"/>
                <xsd:element ref="ns2:IsControlled" minOccurs="0"/>
                <xsd:element ref="ns2:IsStub" minOccurs="0"/>
                <xsd:element ref="ns5:WorkflowState" minOccurs="0"/>
                <xsd:element ref="ns3:Custom01" minOccurs="0"/>
                <xsd:element ref="ns2:Custom02" minOccurs="0"/>
                <xsd:element ref="ns2:Custom03" minOccurs="0"/>
                <xsd:element ref="ns6:MediaServiceMetadata" minOccurs="0"/>
                <xsd:element ref="ns6:MediaServiceFastMetadata" minOccurs="0"/>
                <xsd:element ref="ns6:MediaServiceAutoKeyPoints" minOccurs="0"/>
                <xsd:element ref="ns6:MediaServiceKeyPoints" minOccurs="0"/>
                <xsd:element ref="ns3:DM2WorkflowNumber" minOccurs="0"/>
                <xsd:element ref="ns4:DocumentTypeByCodeLookup" minOccurs="0"/>
                <xsd:element ref="ns6:MediaServiceAutoTags" minOccurs="0"/>
                <xsd:element ref="ns6:MediaServiceOCR"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b543a-0e87-4f3c-a36a-af068c303bc8" elementFormDefault="qualified">
    <xsd:import namespace="http://schemas.microsoft.com/office/2006/documentManagement/types"/>
    <xsd:import namespace="http://schemas.microsoft.com/office/infopath/2007/PartnerControls"/>
    <xsd:element name="DMRevision" ma:index="2" nillable="true" ma:displayName="Revision" ma:default="-" ma:indexed="true" ma:internalName="DMRevision" ma:readOnly="false">
      <xsd:simpleType>
        <xsd:restriction base="dms:Text">
          <xsd:maxLength value="255"/>
        </xsd:restriction>
      </xsd:simpleType>
    </xsd:element>
    <xsd:element name="IsControlled" ma:index="26" nillable="true" ma:displayName="Is Controlled" ma:default="0" ma:internalName="IsControlled" ma:readOnly="true">
      <xsd:simpleType>
        <xsd:restriction base="dms:Boolean"/>
      </xsd:simpleType>
    </xsd:element>
    <xsd:element name="IsStub" ma:index="27" nillable="true" ma:displayName="Is Stub" ma:default="0" ma:internalName="IsStub" ma:readOnly="true">
      <xsd:simpleType>
        <xsd:restriction base="dms:Boolean"/>
      </xsd:simpleType>
    </xsd:element>
    <xsd:element name="Custom02" ma:index="31" nillable="true" ma:displayName="Custom02" ma:hidden="true" ma:internalName="Custom02" ma:readOnly="false">
      <xsd:simpleType>
        <xsd:restriction base="dms:Text">
          <xsd:maxLength value="255"/>
        </xsd:restriction>
      </xsd:simpleType>
    </xsd:element>
    <xsd:element name="Custom03" ma:index="32" nillable="true" ma:displayName="Custom03" ma:hidden="true" ma:internalName="Custom0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1597e6-ba37-4dc9-b188-fbcf581ec529" elementFormDefault="qualified">
    <xsd:import namespace="http://schemas.microsoft.com/office/2006/documentManagement/types"/>
    <xsd:import namespace="http://schemas.microsoft.com/office/infopath/2007/PartnerControls"/>
    <xsd:element name="RevisionDate" ma:index="3" nillable="true" ma:displayName="Revision Date" ma:default="[today]" ma:format="DateOnly" ma:internalName="RevisionDate" ma:readOnly="false">
      <xsd:simpleType>
        <xsd:restriction base="dms:DateTime"/>
      </xsd:simpleType>
    </xsd:element>
    <xsd:element name="DocumentGroup" ma:index="8" nillable="true" ma:displayName="Document Group" ma:default="Engineering Deliverable" ma:format="Dropdown" ma:indexed="true" ma:internalName="DocumentGroup">
      <xsd:simpleType>
        <xsd:restriction base="dms:Choice">
          <xsd:enumeration value="As-Built Mark-Up"/>
          <xsd:enumeration value="Client Original for Modification"/>
          <xsd:enumeration value="Consultant Deliverable"/>
          <xsd:enumeration value="Engineering Automated Deliverable"/>
          <xsd:enumeration value="Engineering Deliverable"/>
          <xsd:enumeration value="Mark-Up"/>
          <xsd:enumeration value="Project Internal"/>
          <xsd:enumeration value="Reference - Client"/>
          <xsd:enumeration value="Reference - Consultant"/>
          <xsd:enumeration value="Reference - Feasibility"/>
          <xsd:enumeration value="Reference - Hatch"/>
          <xsd:enumeration value="Reference - Other"/>
          <xsd:enumeration value="Reference - Vendor"/>
          <xsd:enumeration value="Standards - Client"/>
          <xsd:enumeration value="Standards - Hatch"/>
          <xsd:enumeration value="Standards - Other"/>
          <xsd:enumeration value="Vendor Deliverable"/>
        </xsd:restriction>
      </xsd:simpleType>
    </xsd:element>
    <xsd:element name="ClientDocumentNo" ma:index="9" nillable="true" ma:displayName="Client Document No" ma:indexed="true" ma:internalName="ClientDocumentNo">
      <xsd:simpleType>
        <xsd:restriction base="dms:Text">
          <xsd:maxLength value="255"/>
        </xsd:restriction>
      </xsd:simpleType>
    </xsd:element>
    <xsd:element name="VendorDocumentNo" ma:index="10" nillable="true" ma:displayName="Incoming Document No" ma:internalName="VendorDocumentNo" ma:readOnly="true">
      <xsd:simpleType>
        <xsd:restriction base="dms:Text">
          <xsd:maxLength value="60"/>
        </xsd:restriction>
      </xsd:simpleType>
    </xsd:element>
    <xsd:element name="OtherDocumentNo" ma:index="11" nillable="true" ma:displayName="Other Document No" ma:internalName="OtherDocumentNo" ma:readOnly="false">
      <xsd:simpleType>
        <xsd:restriction base="dms:Text">
          <xsd:maxLength value="255"/>
        </xsd:restriction>
      </xsd:simpleType>
    </xsd:element>
    <xsd:element name="ProgressStatus" ma:index="12" nillable="true" ma:displayName="Progress Status" ma:default="" ma:format="Dropdown" ma:indexed="true" ma:internalName="ProgressStatus" ma:readOnly="true">
      <xsd:simpleType>
        <xsd:restriction base="dms:Choice">
          <xsd:enumeration value="Approved for Bid"/>
          <xsd:enumeration value="Approved For Construction"/>
          <xsd:enumeration value="Approved for Detail Design"/>
          <xsd:enumeration value="Approved for Detailing"/>
          <xsd:enumeration value="Approved for Fabrication"/>
          <xsd:enumeration value="Approved for FEL"/>
          <xsd:enumeration value="Approved for Hazard Study"/>
          <xsd:enumeration value="Approved for Use"/>
          <xsd:enumeration value="As-Built"/>
          <xsd:enumeration value="Cancelled"/>
          <xsd:enumeration value="Certified"/>
          <xsd:enumeration value="Certified Final"/>
          <xsd:enumeration value="Client Approval"/>
          <xsd:enumeration value="Client Approval (1)"/>
          <xsd:enumeration value="Client Approval (2)"/>
          <xsd:enumeration value="Client Approval (3)"/>
          <xsd:enumeration value="Client Review"/>
          <xsd:enumeration value="Client Review (1)"/>
          <xsd:enumeration value="Client Review (2)"/>
          <xsd:enumeration value="Client Review (3)"/>
          <xsd:enumeration value="Final"/>
          <xsd:enumeration value="Information"/>
          <xsd:enumeration value="Internal Review"/>
          <xsd:enumeration value="Internal Review (1)"/>
          <xsd:enumeration value="Internal Review (2)"/>
          <xsd:enumeration value="Internal Review (3)"/>
          <xsd:enumeration value="Intra-Discipline Review"/>
          <xsd:enumeration value="Intra-Discipline Review (1)"/>
          <xsd:enumeration value="Intra-Discipline Review (2)"/>
          <xsd:enumeration value="Intra-Discipline Review (3)"/>
          <xsd:enumeration value="Not Started"/>
          <xsd:enumeration value="Preliminary"/>
          <xsd:enumeration value="Record Document"/>
          <xsd:enumeration value="Record Document - Mark-Up"/>
          <xsd:enumeration value="Record Document - No Change"/>
          <xsd:enumeration value="Started"/>
          <xsd:enumeration value="Superseded"/>
        </xsd:restriction>
      </xsd:simpleType>
    </xsd:element>
    <xsd:element name="OriginatorCompany" ma:index="13" nillable="true" ma:displayName="Originator Company" ma:default="Hatch" ma:internalName="OriginatorCompany" ma:readOnly="false">
      <xsd:simpleType>
        <xsd:restriction base="dms:Text">
          <xsd:maxLength value="255"/>
        </xsd:restriction>
      </xsd:simpleType>
    </xsd:element>
    <xsd:element name="RevisionComments" ma:index="20" nillable="true" ma:displayName="Comments" ma:internalName="RevisionComments" ma:readOnly="false">
      <xsd:simpleType>
        <xsd:restriction base="dms:Note">
          <xsd:maxLength value="255"/>
        </xsd:restriction>
      </xsd:simpleType>
    </xsd:element>
    <xsd:element name="Dm2DocumentNo" ma:index="25" nillable="true" ma:displayName="Document No" ma:indexed="true" ma:internalName="Dm2DocumentNo" ma:readOnly="true">
      <xsd:simpleType>
        <xsd:restriction base="dms:Text">
          <xsd:maxLength value="255"/>
        </xsd:restriction>
      </xsd:simpleType>
    </xsd:element>
    <xsd:element name="Custom01" ma:index="30" nillable="true" ma:displayName="Custom01" ma:default="" ma:format="Dropdown" ma:hidden="true" ma:internalName="Custom01" ma:readOnly="false">
      <xsd:simpleType>
        <xsd:restriction base="dms:Choice">
          <xsd:enumeration value="Option1"/>
          <xsd:enumeration value="Option2"/>
        </xsd:restriction>
      </xsd:simpleType>
    </xsd:element>
    <xsd:element name="DM2WorkflowNumber" ma:index="43" nillable="true" ma:displayName="Workflow Number" ma:internalName="DM2WorkflowNumber"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9d32da-880f-497a-ad5b-60b8926e5f4f" elementFormDefault="qualified">
    <xsd:import namespace="http://schemas.microsoft.com/office/2006/documentManagement/types"/>
    <xsd:import namespace="http://schemas.microsoft.com/office/infopath/2007/PartnerControls"/>
    <xsd:element name="FBS" ma:index="4" nillable="true" ma:displayName="FBS" ma:indexed="true" ma:list="{8a6e2687-624b-47af-9013-ac4754a66e1c}" ma:internalName="FBS" ma:showField="Title" ma:web="d89d32da-880f-497a-ad5b-60b8926e5f4f">
      <xsd:simpleType>
        <xsd:restriction base="dms:Lookup"/>
      </xsd:simpleType>
    </xsd:element>
    <xsd:element name="Package" ma:index="5" nillable="true" ma:displayName="Procurement Package" ma:indexed="true" ma:list="{b8665b71-0317-40fc-9b89-105c0ad53978}" ma:internalName="Package" ma:showField="Title" ma:web="d89d32da-880f-497a-ad5b-60b8926e5f4f">
      <xsd:simpleType>
        <xsd:restriction base="dms:Lookup"/>
      </xsd:simpleType>
    </xsd:element>
    <xsd:element name="DisciplineName" ma:index="6" nillable="true" ma:displayName="Discipline Specialty Group" ma:indexed="true" ma:list="{9d27a9f8-1708-4638-9931-0c7b9dc1929c}" ma:internalName="DisciplineName" ma:showField="Title" ma:web="d89d32da-880f-497a-ad5b-60b8926e5f4f">
      <xsd:simpleType>
        <xsd:restriction base="dms:Lookup"/>
      </xsd:simpleType>
    </xsd:element>
    <xsd:element name="DocType" ma:index="7" nillable="true" ma:displayName="Document Type" ma:indexed="true" ma:list="{87f112b1-14f4-4e81-9266-ae30e910e7ee}" ma:internalName="DocType" ma:showField="Title" ma:web="d89d32da-880f-497a-ad5b-60b8926e5f4f">
      <xsd:simpleType>
        <xsd:restriction base="dms:Lookup"/>
      </xsd:simpleType>
    </xsd:element>
    <xsd:element name="DocType_x003A_DocumentTypeName" ma:index="14" nillable="true" ma:displayName="Document Type Name" ma:list="{87f112b1-14f4-4e81-9266-ae30e910e7ee}" ma:internalName="DocType_x003A_DocumentTypeName" ma:readOnly="false" ma:showField="DocumentType" ma:web="d89d32da-880f-497a-ad5b-60b8926e5f4f">
      <xsd:simpleType>
        <xsd:restriction base="dms:Lookup"/>
      </xsd:simpleType>
    </xsd:element>
    <xsd:element name="DisciplineName_x003a_FunctionalGroup" ma:index="15" nillable="true" ma:displayName="Functional Group" ma:list="{9d27a9f8-1708-4638-9931-0c7b9dc1929c}" ma:internalName="DisciplineName_x003A_FunctionalGroup" ma:readOnly="false" ma:showField="FunctionalGroup" ma:web="d89d32da-880f-497a-ad5b-60b8926e5f4f">
      <xsd:simpleType>
        <xsd:restriction base="dms:Lookup"/>
      </xsd:simpleType>
    </xsd:element>
    <xsd:element name="Package_x003a_HMIDescription" ma:index="16" nillable="true" ma:displayName="Package Description" ma:list="{b8665b71-0317-40fc-9b89-105c0ad53978}" ma:internalName="Package_x003A_HMIDescription" ma:readOnly="false" ma:showField="HMIDescription" ma:web="d89d32da-880f-497a-ad5b-60b8926e5f4f">
      <xsd:simpleType>
        <xsd:restriction base="dms:Lookup"/>
      </xsd:simpleType>
    </xsd:element>
    <xsd:element name="DisciplineName_x003a_DisciplineSpecialtyGroupNo" ma:index="17" nillable="true" ma:displayName="Discipline Specialty Group No" ma:list="{9d27a9f8-1708-4638-9931-0c7b9dc1929c}" ma:internalName="DisciplineName_x003A_DisciplineSpecialtyGroupNo" ma:readOnly="false" ma:showField="DisciplineSpecialtyGroupNo" ma:web="d89d32da-880f-497a-ad5b-60b8926e5f4f">
      <xsd:simpleType>
        <xsd:restriction base="dms:Lookup"/>
      </xsd:simpleType>
    </xsd:element>
    <xsd:element name="FBS_x003a_HMICode" ma:index="18" nillable="true" ma:displayName="FBS Code" ma:list="{8a6e2687-624b-47af-9013-ac4754a66e1c}" ma:internalName="FBS_x003A_HMICode" ma:readOnly="false" ma:showField="HMICode" ma:web="d89d32da-880f-497a-ad5b-60b8926e5f4f">
      <xsd:simpleType>
        <xsd:restriction base="dms:Lookup"/>
      </xsd:simpleType>
    </xsd:element>
    <xsd:element name="FBS_x003a_HMIDescription" ma:index="19" nillable="true" ma:displayName="FBS Description" ma:list="{8a6e2687-624b-47af-9013-ac4754a66e1c}" ma:internalName="FBS_x003A_HMIDescription" ma:readOnly="false" ma:showField="HMIDescription" ma:web="d89d32da-880f-497a-ad5b-60b8926e5f4f">
      <xsd:simpleType>
        <xsd:restriction base="dms:Lookup"/>
      </xsd:simpleType>
    </xsd:element>
    <xsd:element name="DisciplineName_x003a_Discipline" ma:index="21" nillable="true" ma:displayName="Discipline" ma:list="{9d27a9f8-1708-4638-9931-0c7b9dc1929c}" ma:internalName="DisciplineName_x003A_Discipline" ma:readOnly="true" ma:showField="Discipline" ma:web="d89d32da-880f-497a-ad5b-60b8926e5f4f">
      <xsd:simpleType>
        <xsd:restriction base="dms:Lookup"/>
      </xsd:simpleType>
    </xsd:element>
    <xsd:element name="DocType_x003a_SubTypeCode" ma:index="22" nillable="true" ma:displayName="Document Subtype Code" ma:list="{87f112b1-14f4-4e81-9266-ae30e910e7ee}" ma:internalName="DocType_x003A_SubTypeCode" ma:readOnly="false" ma:showField="SubTypeCode" ma:web="d89d32da-880f-497a-ad5b-60b8926e5f4f">
      <xsd:simpleType>
        <xsd:restriction base="dms:Lookup"/>
      </xsd:simpleType>
    </xsd:element>
    <xsd:element name="DocType_x003a_SubType" ma:index="23" nillable="true" ma:displayName="Document Subtype" ma:list="{87f112b1-14f4-4e81-9266-ae30e910e7ee}" ma:internalName="DocType_x003A_SubType" ma:readOnly="false" ma:showField="SubType" ma:web="d89d32da-880f-497a-ad5b-60b8926e5f4f">
      <xsd:simpleType>
        <xsd:restriction base="dms:Lookup"/>
      </xsd:simpleType>
    </xsd:element>
    <xsd:element name="Package_x003a_HMICode" ma:index="24" nillable="true" ma:displayName="Package Code" ma:list="{b8665b71-0317-40fc-9b89-105c0ad53978}" ma:internalName="Package_x003A_HMICode" ma:readOnly="false" ma:showField="HMICode" ma:web="d89d32da-880f-497a-ad5b-60b8926e5f4f">
      <xsd:simpleType>
        <xsd:restriction base="dms:Lookup"/>
      </xsd:simpleType>
    </xsd:element>
    <xsd:element name="DocumentTypeByCodeLookup" ma:index="44" nillable="true" ma:displayName="Document Type By Code" ma:list="{87f112b1-14f4-4e81-9266-ae30e910e7ee}" ma:internalName="DocumentTypeByCodeLookup" ma:readOnly="false" ma:showField="SecondaryDescription" ma:web="d89d32da-880f-497a-ad5b-60b8926e5f4f">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5ab0b7ba-44c7-4471-b6ae-6412d06bc033" elementFormDefault="qualified">
    <xsd:import namespace="http://schemas.microsoft.com/office/2006/documentManagement/types"/>
    <xsd:import namespace="http://schemas.microsoft.com/office/infopath/2007/PartnerControls"/>
    <xsd:element name="WorkflowState" ma:index="28" nillable="true" ma:displayName="Workflow State" ma:internalName="WorkflowState"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20c885-2469-46e2-af69-ed16445332b6" elementFormDefault="qualified">
    <xsd:import namespace="http://schemas.microsoft.com/office/2006/documentManagement/types"/>
    <xsd:import namespace="http://schemas.microsoft.com/office/infopath/2007/PartnerControls"/>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AutoTags" ma:index="45" nillable="true" ma:displayName="Tags" ma:internalName="MediaServiceAutoTags" ma:readOnly="true">
      <xsd:simpleType>
        <xsd:restriction base="dms:Text"/>
      </xsd:simpleType>
    </xsd:element>
    <xsd:element name="MediaServiceOCR" ma:index="46" nillable="true" ma:displayName="Extracted Text" ma:internalName="MediaServiceOCR" ma:readOnly="true">
      <xsd:simpleType>
        <xsd:restriction base="dms:Note">
          <xsd:maxLength value="255"/>
        </xsd:restriction>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sionComments xmlns="c01597e6-ba37-4dc9-b188-fbcf581ec529" xsi:nil="true"/>
    <OtherDocumentNo xmlns="c01597e6-ba37-4dc9-b188-fbcf581ec529" xsi:nil="true"/>
    <Custom03 xmlns="d5ab543a-0e87-4f3c-a36a-af068c303bc8" xsi:nil="true"/>
    <DocType xmlns="d89d32da-880f-497a-ad5b-60b8926e5f4f" xsi:nil="true"/>
    <FBS xmlns="d89d32da-880f-497a-ad5b-60b8926e5f4f" xsi:nil="true"/>
    <DocType_x003A_DocumentTypeName xmlns="d89d32da-880f-497a-ad5b-60b8926e5f4f" xsi:nil="true"/>
    <Custom02 xmlns="d5ab543a-0e87-4f3c-a36a-af068c303bc8" xsi:nil="true"/>
    <DocType_x003a_SubType xmlns="d89d32da-880f-497a-ad5b-60b8926e5f4f" xsi:nil="true"/>
    <OriginatorCompany xmlns="c01597e6-ba37-4dc9-b188-fbcf581ec529">Hatch</OriginatorCompany>
    <Custom01 xmlns="c01597e6-ba37-4dc9-b188-fbcf581ec529" xsi:nil="true"/>
    <DMRevision xmlns="d5ab543a-0e87-4f3c-a36a-af068c303bc8">-</DMRevision>
    <FBS_x003a_HMIDescription xmlns="d89d32da-880f-497a-ad5b-60b8926e5f4f" xsi:nil="true"/>
    <Package xmlns="d89d32da-880f-497a-ad5b-60b8926e5f4f" xsi:nil="true"/>
    <DocumentTypeByCodeLookup xmlns="d89d32da-880f-497a-ad5b-60b8926e5f4f" xsi:nil="true"/>
    <ClientDocumentNo xmlns="c01597e6-ba37-4dc9-b188-fbcf581ec529" xsi:nil="true"/>
    <Package_x003a_HMICode xmlns="d89d32da-880f-497a-ad5b-60b8926e5f4f" xsi:nil="true"/>
    <DisciplineName xmlns="d89d32da-880f-497a-ad5b-60b8926e5f4f" xsi:nil="true"/>
    <Package_x003a_HMIDescription xmlns="d89d32da-880f-497a-ad5b-60b8926e5f4f" xsi:nil="true"/>
    <FBS_x003a_HMICode xmlns="d89d32da-880f-497a-ad5b-60b8926e5f4f" xsi:nil="true"/>
    <DocType_x003a_SubTypeCode xmlns="d89d32da-880f-497a-ad5b-60b8926e5f4f" xsi:nil="true"/>
    <DisciplineName_x003a_FunctionalGroup xmlns="d89d32da-880f-497a-ad5b-60b8926e5f4f" xsi:nil="true"/>
    <RevisionDate xmlns="c01597e6-ba37-4dc9-b188-fbcf581ec529">2022-07-14T23:36:17+00:00</RevisionDate>
    <DocumentGroup xmlns="c01597e6-ba37-4dc9-b188-fbcf581ec529">Engineering Deliverable</DocumentGroup>
    <DisciplineName_x003a_DisciplineSpecialtyGroupNo xmlns="d89d32da-880f-497a-ad5b-60b8926e5f4f" xsi:nil="true"/>
    <DM2WorkflowNumber xmlns="c01597e6-ba37-4dc9-b188-fbcf581ec529" xsi:nil="true"/>
    <ProgressStatus xmlns="c01597e6-ba37-4dc9-b188-fbcf581ec529" xsi:nil="true"/>
    <Dm2DocumentNo xmlns="c01597e6-ba37-4dc9-b188-fbcf581ec529" xsi:nil="true"/>
    <IsControlled xmlns="d5ab543a-0e87-4f3c-a36a-af068c303bc8">false</IsControlled>
    <IsStub xmlns="d5ab543a-0e87-4f3c-a36a-af068c303bc8">false</IsStub>
    <WorkflowState xmlns="5ab0b7ba-44c7-4471-b6ae-6412d06bc033" xsi:nil="true"/>
  </documentManagement>
</p:properties>
</file>

<file path=customXml/itemProps1.xml><?xml version="1.0" encoding="utf-8"?>
<ds:datastoreItem xmlns:ds="http://schemas.openxmlformats.org/officeDocument/2006/customXml" ds:itemID="{6CAC36C6-7E5F-4EE1-A252-B1B79541E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b543a-0e87-4f3c-a36a-af068c303bc8"/>
    <ds:schemaRef ds:uri="c01597e6-ba37-4dc9-b188-fbcf581ec529"/>
    <ds:schemaRef ds:uri="d89d32da-880f-497a-ad5b-60b8926e5f4f"/>
    <ds:schemaRef ds:uri="5ab0b7ba-44c7-4471-b6ae-6412d06bc033"/>
    <ds:schemaRef ds:uri="fc20c885-2469-46e2-af69-ed1644533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3.xml><?xml version="1.0" encoding="utf-8"?>
<ds:datastoreItem xmlns:ds="http://schemas.openxmlformats.org/officeDocument/2006/customXml" ds:itemID="{FB68D5F2-4779-4343-A35E-4D19BE6B5EE8}">
  <ds:schemaRefs>
    <ds:schemaRef ds:uri="5ab0b7ba-44c7-4471-b6ae-6412d06bc033"/>
    <ds:schemaRef ds:uri="http://purl.org/dc/terms/"/>
    <ds:schemaRef ds:uri="c01597e6-ba37-4dc9-b188-fbcf581ec529"/>
    <ds:schemaRef ds:uri="http://schemas.microsoft.com/office/2006/documentManagement/types"/>
    <ds:schemaRef ds:uri="fc20c885-2469-46e2-af69-ed16445332b6"/>
    <ds:schemaRef ds:uri="http://schemas.microsoft.com/office/infopath/2007/PartnerControls"/>
    <ds:schemaRef ds:uri="http://purl.org/dc/elements/1.1/"/>
    <ds:schemaRef ds:uri="http://schemas.microsoft.com/office/2006/metadata/properties"/>
    <ds:schemaRef ds:uri="d89d32da-880f-497a-ad5b-60b8926e5f4f"/>
    <ds:schemaRef ds:uri="http://schemas.openxmlformats.org/package/2006/metadata/core-properties"/>
    <ds:schemaRef ds:uri="d5ab543a-0e87-4f3c-a36a-af068c303b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Introduction</vt:lpstr>
      <vt:lpstr>CostComponent_CT</vt:lpstr>
      <vt:lpstr>Defn of CostComponents_CT </vt:lpstr>
      <vt:lpstr>CostComponent_ST(1x1)</vt:lpstr>
      <vt:lpstr>CostComponent_ST(2x1)</vt:lpstr>
      <vt:lpstr>Defn of CostComponents_ST</vt:lpstr>
      <vt:lpstr>FinDispatchDataParameter-Phys</vt:lpstr>
      <vt:lpstr>FinDispatchDataParameter - PSU</vt:lpstr>
      <vt:lpstr>Non-finDispatchParameters - CT</vt:lpstr>
      <vt:lpstr>Non-finDispatchParameters - ST</vt:lpstr>
      <vt:lpstr>Non-finDispatchParameters - PSU</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Workbook_Thermal_D</dc:title>
  <dc:subject/>
  <dc:creator>Independent Electricity System Operator</dc:creator>
  <cp:keywords/>
  <dc:description/>
  <cp:lastModifiedBy>Jasleen Cheema</cp:lastModifiedBy>
  <cp:revision/>
  <dcterms:created xsi:type="dcterms:W3CDTF">2020-02-05T19:26:57Z</dcterms:created>
  <dcterms:modified xsi:type="dcterms:W3CDTF">2022-07-21T13:51:34Z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0x010100D9C592A96278064CBF52171BE4000001030049F372BF5577FB4389E57AAD7C1A65C3</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ies>
</file>