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AVS\Implementation\MM MPM\For June_July SE\Documents for AODA July 2022\Documents for AODA July 2022\Example Workbooks\"/>
    </mc:Choice>
  </mc:AlternateContent>
  <bookViews>
    <workbookView xWindow="28680" yWindow="-120" windowWidth="29040" windowHeight="15840" tabRatio="762"/>
  </bookViews>
  <sheets>
    <sheet name="Introduction" sheetId="14" r:id="rId1"/>
    <sheet name="Reference Level Cost Components" sheetId="1" r:id="rId2"/>
    <sheet name="Definition of Cost Components" sheetId="13" r:id="rId3"/>
    <sheet name="FinDispatchDataParameters" sheetId="8" r:id="rId4"/>
    <sheet name="Non-FinDispatchDataParameters" sheetId="11" r:id="rId5"/>
    <sheet name="Reference Quantity" sheetId="15" r:id="rId6"/>
    <sheet name="Supporting Documentation List" sheetId="10" r:id="rId7"/>
  </sheets>
  <definedNames>
    <definedName name="_xlnm._FilterDatabase" localSheetId="4" hidden="1">'Non-FinDispatchDataParameters'!#REF!</definedName>
    <definedName name="_xlnm._FilterDatabase" localSheetId="6" hidden="1">'Supporting Documentation List'!$B$6:$D$26</definedName>
    <definedName name="_Toc33773272" localSheetId="0">Introduction!$A$12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1" l="1"/>
  <c r="F19" i="1"/>
  <c r="F18" i="1"/>
  <c r="F17" i="1"/>
  <c r="F16" i="1"/>
  <c r="F15" i="1"/>
  <c r="F14" i="1"/>
  <c r="F13" i="1"/>
  <c r="F12" i="1"/>
  <c r="F11" i="1"/>
  <c r="F10" i="1"/>
  <c r="F9" i="1"/>
  <c r="Q5" i="8"/>
  <c r="P5" i="8"/>
  <c r="O5" i="8"/>
  <c r="N5" i="8"/>
  <c r="M5" i="8"/>
  <c r="L5" i="8"/>
  <c r="K5" i="8"/>
  <c r="J5" i="8"/>
  <c r="I5" i="8"/>
  <c r="H5" i="8"/>
  <c r="G5" i="8"/>
  <c r="F5" i="8"/>
  <c r="F23" i="1" l="1"/>
  <c r="F22" i="1"/>
  <c r="F28" i="1" l="1"/>
  <c r="F27" i="1"/>
  <c r="F26" i="1"/>
  <c r="F6" i="8" s="1"/>
  <c r="F6" i="1"/>
  <c r="F20" i="1"/>
  <c r="F8" i="1"/>
  <c r="F21" i="1"/>
</calcChain>
</file>

<file path=xl/sharedStrings.xml><?xml version="1.0" encoding="utf-8"?>
<sst xmlns="http://schemas.openxmlformats.org/spreadsheetml/2006/main" count="333" uniqueCount="222">
  <si>
    <t xml:space="preserve">Resource Information </t>
  </si>
  <si>
    <t>Resource Name</t>
  </si>
  <si>
    <t>Resource A</t>
  </si>
  <si>
    <t>Resource ID</t>
  </si>
  <si>
    <t>XX55</t>
  </si>
  <si>
    <t>Energy Storage</t>
  </si>
  <si>
    <t>YYYY/MM/DD</t>
  </si>
  <si>
    <t>Short-Run Cost Components</t>
  </si>
  <si>
    <t xml:space="preserve">General Resource Information </t>
  </si>
  <si>
    <t>I. Units of measurement/Formula Reference</t>
  </si>
  <si>
    <t>II. Applicability - Resource Type</t>
  </si>
  <si>
    <t>IV. Input</t>
  </si>
  <si>
    <t>V. Supporting Documentation Reference</t>
  </si>
  <si>
    <t>VI. Comments</t>
  </si>
  <si>
    <t>(A)</t>
  </si>
  <si>
    <t>Efficiency Factor</t>
  </si>
  <si>
    <t>A.1</t>
  </si>
  <si>
    <t>Efficiency Factor (%) = MWh Discharged/MWh Charge, measured at meter
Using 1  year of average data, updated every year or once per season</t>
  </si>
  <si>
    <t xml:space="preserve">All energy storage technologies </t>
  </si>
  <si>
    <t>Applicable in all time periods.
Market Participants may propose seasonal efficiencies if needed</t>
  </si>
  <si>
    <t>IESO Settlement Statements showing injections and withdrawals for 1 year</t>
  </si>
  <si>
    <t xml:space="preserve">Assume -  5,000 MWh injected per year and 5,400 MWh withdrawn per year
</t>
  </si>
  <si>
    <t>(B)</t>
  </si>
  <si>
    <t>Total Fuel Related Cost</t>
  </si>
  <si>
    <t>B.1</t>
  </si>
  <si>
    <t>Total Fuel Cost ($/MWh) - Charging Costs</t>
  </si>
  <si>
    <t>Charging Cost ($/MWh) = Average historic charging costs ($/MWh)/ efficiency factor</t>
  </si>
  <si>
    <t>Applicable in all time periods.</t>
  </si>
  <si>
    <t>Annual bill data for 1 year, showing average electricity pricing</t>
  </si>
  <si>
    <t>Assume - annual average electricity price of 20$/MWh</t>
  </si>
  <si>
    <t>B.2</t>
  </si>
  <si>
    <t>Station Services Costs ($/MWh)</t>
  </si>
  <si>
    <t xml:space="preserve">Station Services Costs ($/MWh) = Auxiliary power consumption during operation (e.g. heating/cooling during operation) (MWh)/MWh of electricity discharge*electricity pricing ($/MWh)
</t>
  </si>
  <si>
    <r>
      <t xml:space="preserve">All energy storage technologies 
</t>
    </r>
    <r>
      <rPr>
        <b/>
        <sz val="11"/>
        <color theme="1"/>
        <rFont val="Calibri"/>
        <family val="2"/>
        <scheme val="minor"/>
      </rPr>
      <t>THIS FORMULA IS ONLY APPLICABLE IF STATION SERVICES IS SUPPLIED ON SEPARATE METER</t>
    </r>
  </si>
  <si>
    <t>Annual meter consumption for auxiliaries - based on bills, meter data
Annual energy injected, based on bills, meter data
If asset has been in operation less than 1 year, vendor data from the datasheet/product manual should be used to estimate the annual consumption
e.g. (10 kW HVAC, 0.01 kW P&amp;C, 0.02 kW meter, 0.1 kW controls, 0.2 auxiliaries)
10 kW x 8 hr/day x 365 days + (0.01+0.02+0.1+0.2)kW x 24 hr/day x 365 days = 32090 kWh =32 MWh per year</t>
  </si>
  <si>
    <t>B.3</t>
  </si>
  <si>
    <t>Major Maintenance ($/MWh)</t>
  </si>
  <si>
    <t xml:space="preserve">Major Maintenance ($/MWh) = Estimated 10 year capital expenditures($)/estimated 10 year energy sales (MWh)
10 year average 
</t>
  </si>
  <si>
    <t>All energy storage technologies
Major Maintenance will vary based on technology</t>
  </si>
  <si>
    <t>Major replacement costs based on vendor estimates for replacement of critical parts (inverter, batteries, controls, etc.)
After asset has operated for 10 years, historic costs should replace vendor estimates</t>
  </si>
  <si>
    <t xml:space="preserve">Assume - major maintenance of $200,000 over 10 years, an average of  5,000 MWh injected per year </t>
  </si>
  <si>
    <t>B.4</t>
  </si>
  <si>
    <t>Scheduled Maintenance Electrical and Mechanical ($/MWh)</t>
  </si>
  <si>
    <t xml:space="preserve">Scheduled Maintenance Electrical and Mechanical ($/MWh) = Historic scheduled maintenance costs per MWh ($/MWh)  x  CPI current year/CPI reference year
5 year average
</t>
  </si>
  <si>
    <t>Vendor service agreements, operating agreements, etc. to validate annual costs
Validated by agreement or paid invoices</t>
  </si>
  <si>
    <t xml:space="preserve">Assume - $1,000 of scheduled maintenance per year,  5,000 MWh injected per year </t>
  </si>
  <si>
    <t>B.5</t>
  </si>
  <si>
    <t xml:space="preserve"> Unscheduled Maintenance Costs ($/MWh)</t>
  </si>
  <si>
    <t xml:space="preserve"> Unscheduled Maintenance Costs ($/MWh) = Historic unscheduled maintenance costs per MWh ($/MWh)  x  CPI current year/CPI reference year
5 year average</t>
  </si>
  <si>
    <t>Historical costs demonstrated by paid invoices for unplanned parts and labor
If historical data is not available, market participant should provide a vendor quote for unscheduled maintenance</t>
  </si>
  <si>
    <t xml:space="preserve">Assume - Unscheduled maintenance of $1,000 year 1, $500 year 2 and 3, $1,500 year 4, and $700 year 5,  5,000 MWh injected per year </t>
  </si>
  <si>
    <t>(C)</t>
  </si>
  <si>
    <t>C.1</t>
  </si>
  <si>
    <t>Operating Reserve</t>
  </si>
  <si>
    <t>10-minute synchronized (spinning) reserve</t>
  </si>
  <si>
    <r>
      <t xml:space="preserve">Operating Reserve </t>
    </r>
    <r>
      <rPr>
        <b/>
        <sz val="11"/>
        <color theme="1"/>
        <rFont val="Calibri"/>
        <family val="2"/>
        <scheme val="minor"/>
      </rPr>
      <t>($/MW)</t>
    </r>
    <r>
      <rPr>
        <sz val="11"/>
        <color theme="1"/>
        <rFont val="Calibri"/>
        <family val="2"/>
        <scheme val="minor"/>
      </rPr>
      <t xml:space="preserve"> = (auxiliary energy consumption (MWh) x electricity pricing ($/MWh))/MW of OR offered 
</t>
    </r>
  </si>
  <si>
    <t xml:space="preserve">All energy storage technologies with a duration &gt; 1 hr.
</t>
  </si>
  <si>
    <t>Applicable for all time periods</t>
  </si>
  <si>
    <t>"Load of auxiliaries during operation
validated either by:
 1) meter withdrawal data, showing consumption during idling and operation
2) vendor data sheet showing consumption of these auxiliary loads</t>
  </si>
  <si>
    <t>10-minute non-synchronized (non-spinning) reserve</t>
  </si>
  <si>
    <t>30-minute reserve (non-synchronized)</t>
  </si>
  <si>
    <t>#</t>
  </si>
  <si>
    <t xml:space="preserve">Cost Category </t>
  </si>
  <si>
    <t>Description</t>
  </si>
  <si>
    <t>Types of Supporting Documentation</t>
  </si>
  <si>
    <t>Applicable Technology</t>
  </si>
  <si>
    <t xml:space="preserve">Efficiency Factor = MWh Discharged/MWh Charge
Measured at the meter  
'Efficiency will depend on various factors:
Charging/Discharging Rate
Operating temperature (heating/cooling requirements)
Inherent storage process physics (reaction mechanics, physical characteristics, compressor/turbine losses, etc.)
</t>
  </si>
  <si>
    <t xml:space="preserve">Inputs:
MWh Discharged and MWh Charged, measured at the facility's meter
Supported By
-Meter data - to calculate average MWh discharged vs average MWh charged over a 1 year period
Efficiency will be updated annually or once per season with meter data available to the IESO.
</t>
  </si>
  <si>
    <t xml:space="preserve">Total Fuel Related Costs </t>
  </si>
  <si>
    <t xml:space="preserve">Charging Cost ($/MWh) = Average historic charging costs ($/MWh)/ efficiency factor
</t>
  </si>
  <si>
    <t>Inputs: 
'Historic Average Charging Electricity Pricing for same month from previous year, escalated by IESO electricity price increases
IESO electricity price increases
Most Recent Efficiency Factor 
Supported by:
'Electricity bills for charging pricing, averaged over the same month for the previous year
If the asset is less than 1 year old, assume charging overnight, taking average electricity pricing based on same month from previous year
Charging cost should be updated as needed</t>
  </si>
  <si>
    <r>
      <t xml:space="preserve">Increased auxiliary consumption during discharging - only costs incurred during operation
may include pre-heating costs during winter
Excludes station services that are required regardless of operating status (P&amp;C, controls, lighting, monitoring, security, communications, etc.)
Station Services Costs ($/MWh) = Auxiliary power consumption during operation (e.g. heating/cooling during operation) (MWh)/MWh of electricity discharge*electricity pricing ($/MWh)
</t>
    </r>
    <r>
      <rPr>
        <b/>
        <sz val="11"/>
        <color theme="1"/>
        <rFont val="Calibri"/>
        <family val="2"/>
        <scheme val="minor"/>
      </rPr>
      <t>THIS FORMULA IS ONLY APPLICABLE IF STATION SERVICES IS SUPPLIED ON SEPARATE METERED SUPPLY</t>
    </r>
    <r>
      <rPr>
        <sz val="11"/>
        <color theme="1"/>
        <rFont val="Calibri"/>
        <family val="2"/>
        <scheme val="minor"/>
      </rPr>
      <t xml:space="preserve">
</t>
    </r>
  </si>
  <si>
    <t>Inputs:
'Auxiliary power consumption per MWh discharged 
Historic Electricity Pricing, escalated IESO electricity price increases
IESO electricity price increases
Supported by:
'Vendor data for auxiliary load increases during operation 
Historic electricity bills for auxiliary consumption (compare auxiliary consumption during discharging vs. idling)
Average electricity pricing during discharging from previous year for the same month
If using vendor data - calculation: auxiliary consumption per MWh of discharged electricity = heater load (MW) x duration to fully discharge device (hr.)/Discharge energy capacity of asset (MWh)
Station services cost should be updated as needed</t>
  </si>
  <si>
    <t xml:space="preserve">Inputs:
Major Maintenance cost broken out by  component to be maintained/replacement
Maintenance/Replacement Timeline
Throughput (MWh discharged) before replacement
Supported by: 
Vendor estimates for lifespan and throughput
Vendor estimates for replacement/maintenance cost </t>
  </si>
  <si>
    <t xml:space="preserve">All energy storage technologies
Major Maintenance  details outlined in instructions manual
e.g.
lithium ion batteries - cell replacement
flow batteries - electrolyte replacement/balancing
CAES - major maintenance/repair on compressor, expander, turbine, cavern/storage vessel
</t>
  </si>
  <si>
    <t xml:space="preserve">Incremental Scheduled Maintenance Costs
Scheduled Maintenance Electrical and Mechanical ($/MWh) = Historic variable maintenance costs per MWh ($/MWh)  x  CPI current year/CPI reference year
5 year average, recalculated as needed
Scheduled maintenance costs, routine spare parts contribution that fail as a result of usage, maintenance on major components involved in storing/generating electricity Includes: Annual (bi-annual) Vendor Maintenance Program, Inverter maintenance, standard cleaning requirements, SCADA inspections  
Excludes 
Maintenance of Protections equipment
Maintenance of transformer
Maintenance of controls 
Fan filter replacement/coolant replacement
HVAC maintenance
Fire suppression system maintenance
Salaried Staffing Costs
Operations Center Costs
Overhead Costs
Security/Monitoring Costs
BOP Maintenance
Land Lease Costs
Insurances
Royalties
</t>
  </si>
  <si>
    <t>Inputs:
'Historic costs 
(if need asset should have vendor estimate)
-Escalation Indexes (CPI)
Supported by:
Historic scheduled maintenance for mechanical and electrical components  costs or vendor estimates for new assets
Escalation CPI
Scheduled  Maintenance should be updated as needed</t>
  </si>
  <si>
    <t>Scheduled maintenance requirements will vary based on technology</t>
  </si>
  <si>
    <t xml:space="preserve">Unscheduled Maintenance Cost ($/MWh) = Historic unplanned maintenance costs per MWh ($/MWh)  x  CPI current year/CPI reference year
5 year average, recalculated as needed
Includes unscheduled maintenance on energy storage system itself (storage components and major electrical components (transformer, inverter)as well as technician costs for unplanned maintenance
Excludes any unplanned maintenance of balance of plant infrastructure
</t>
  </si>
  <si>
    <t xml:space="preserve">Inputs
'Historic costs 
(if need asset should have vendor estimate)
-Escalation Indexes (CPI)
Supported by: 
Historic unscheduled maintenance costs, or vendor estimates
Escalation CPI
Unscheduled  Maintenance should be updated as needed
</t>
  </si>
  <si>
    <t>Unscheduled maintenance requirements, costs, and frequency will vary based on technology</t>
  </si>
  <si>
    <t>Operating Reserves</t>
  </si>
  <si>
    <t xml:space="preserve">Incremental cost to provide operating reserve includes:
Any auxiliary requirements required to maintain the asset in a state that it can respond to a command to discharge in &lt;10 min or &lt;30 min. Examples include: heating/cooling of batteries, keeping the expander/turbine available for CAES, etc.
Any costs associated with general functionality of the system and safety are excluded (i.e. basic station services costs to keep controls, P&amp;C, lighting, etc.)
Operating Reserve ($/MW) = (auxiliary energy consumption (MWh) x average electricity pricing ($/MWh) x IESO escalation)/ /MW of OR offered </t>
  </si>
  <si>
    <t xml:space="preserve">Input:
Incremental auxiliary costs to keep asset ready to discharge on command form IESO
Historic average electricity pricing (same month of the previous year)
IESO electricity price escalation
Supported By:
Auxiliary load/electricity consumption either based on historic meter data or based on vendor datasheet
Bill data for electricity pricing
Auxiliary costs should be updated as needed
</t>
  </si>
  <si>
    <t>All energy storage technologies with a duration &gt; 1 hr.</t>
  </si>
  <si>
    <t xml:space="preserve"> Separate for Day Ahead and Real-Time markets</t>
  </si>
  <si>
    <t>Parameter</t>
  </si>
  <si>
    <t>Unit</t>
  </si>
  <si>
    <t xml:space="preserve">Description </t>
  </si>
  <si>
    <t>Formula</t>
  </si>
  <si>
    <t xml:space="preserve">
Reference value/cost curve</t>
  </si>
  <si>
    <t>Energy offer</t>
  </si>
  <si>
    <t>$/MWh</t>
  </si>
  <si>
    <t>The energy offer reference level will be used to create an energy cost curve consisting of up to 20 price-quantity pairs that will describe short run marginal costs across the range of energy production. The energy cost curve will be consistent with energy offer requirements as specified in Market Rules Chapter 7 Section 3.5.3.</t>
  </si>
  <si>
    <r>
      <t>Operating Reserve</t>
    </r>
    <r>
      <rPr>
        <sz val="10"/>
        <color theme="1"/>
        <rFont val="Times New Roman"/>
        <family val="1"/>
      </rPr>
      <t xml:space="preserve"> (OR) </t>
    </r>
    <r>
      <rPr>
        <i/>
        <sz val="10"/>
        <color theme="1"/>
        <rFont val="Times New Roman"/>
        <family val="1"/>
      </rPr>
      <t>Offer</t>
    </r>
  </si>
  <si>
    <r>
      <t xml:space="preserve">For an </t>
    </r>
    <r>
      <rPr>
        <i/>
        <sz val="10"/>
        <rFont val="Times New Roman"/>
        <family val="1"/>
      </rPr>
      <t>operating reserve offer</t>
    </r>
    <r>
      <rPr>
        <sz val="10"/>
        <rFont val="Times New Roman"/>
        <family val="1"/>
      </rPr>
      <t xml:space="preserve">, the </t>
    </r>
    <r>
      <rPr>
        <i/>
        <sz val="10"/>
        <rFont val="Times New Roman"/>
        <family val="1"/>
      </rPr>
      <t>IESO</t>
    </r>
    <r>
      <rPr>
        <sz val="10"/>
        <rFont val="Times New Roman"/>
        <family val="1"/>
      </rPr>
      <t xml:space="preserve"> will establish an </t>
    </r>
    <r>
      <rPr>
        <i/>
        <sz val="10"/>
        <rFont val="Times New Roman"/>
        <family val="1"/>
      </rPr>
      <t>operating reserve offer</t>
    </r>
    <r>
      <rPr>
        <sz val="10"/>
        <rFont val="Times New Roman"/>
        <family val="1"/>
      </rPr>
      <t xml:space="preserve"> reference level curve for each </t>
    </r>
    <r>
      <rPr>
        <i/>
        <sz val="10"/>
        <rFont val="Times New Roman"/>
        <family val="1"/>
      </rPr>
      <t>operating reserve offer</t>
    </r>
    <r>
      <rPr>
        <sz val="10"/>
        <rFont val="Times New Roman"/>
        <family val="1"/>
      </rPr>
      <t xml:space="preserve"> block. This will include up to 5 non-decreasing values of the </t>
    </r>
    <r>
      <rPr>
        <i/>
        <sz val="10"/>
        <rFont val="Times New Roman"/>
        <family val="1"/>
      </rPr>
      <t>operating reserve</t>
    </r>
    <r>
      <rPr>
        <sz val="10"/>
        <rFont val="Times New Roman"/>
        <family val="1"/>
      </rPr>
      <t xml:space="preserve"> reference level to form a monotonically increasing cost curve. This </t>
    </r>
    <r>
      <rPr>
        <i/>
        <sz val="10"/>
        <rFont val="Times New Roman"/>
        <family val="1"/>
      </rPr>
      <t>operating reserve</t>
    </r>
    <r>
      <rPr>
        <sz val="10"/>
        <rFont val="Times New Roman"/>
        <family val="1"/>
      </rPr>
      <t xml:space="preserve"> reference level curve will be used for the conduct and impact testing of the </t>
    </r>
    <r>
      <rPr>
        <i/>
        <sz val="10"/>
        <rFont val="Times New Roman"/>
        <family val="1"/>
      </rPr>
      <t>price quantity pairs</t>
    </r>
    <r>
      <rPr>
        <sz val="10"/>
        <rFont val="Times New Roman"/>
        <family val="1"/>
      </rPr>
      <t xml:space="preserve"> submitted by the </t>
    </r>
    <r>
      <rPr>
        <i/>
        <sz val="10"/>
        <rFont val="Times New Roman"/>
        <family val="1"/>
      </rPr>
      <t>market participant</t>
    </r>
    <r>
      <rPr>
        <sz val="10"/>
        <rFont val="Times New Roman"/>
        <family val="1"/>
      </rPr>
      <t>.</t>
    </r>
  </si>
  <si>
    <t>Non-Financial Reference Level</t>
  </si>
  <si>
    <t>Summer Value</t>
  </si>
  <si>
    <t>Winter Value</t>
  </si>
  <si>
    <t>MW/min</t>
  </si>
  <si>
    <t>Operating Reserve Ramp Rate</t>
  </si>
  <si>
    <t>The rate that a resource can respond to an operating reserve activation during normal operation.</t>
  </si>
  <si>
    <t>Attachment #</t>
  </si>
  <si>
    <t>Supporting Document Name</t>
  </si>
  <si>
    <t>Supporting Document Description</t>
  </si>
  <si>
    <t>Attachment 1</t>
  </si>
  <si>
    <t>Vendor Datasheet 1</t>
  </si>
  <si>
    <t>Section 5.2 page 3</t>
  </si>
  <si>
    <t>Attachment 2</t>
  </si>
  <si>
    <t>Vendor Quote 1</t>
  </si>
  <si>
    <t>Section 8</t>
  </si>
  <si>
    <t>Attachment 3</t>
  </si>
  <si>
    <t>IESO Meter Settlement 1</t>
  </si>
  <si>
    <t>Attachment 4</t>
  </si>
  <si>
    <t>IESO Bill 1</t>
  </si>
  <si>
    <t>Attachment 5</t>
  </si>
  <si>
    <t>Attachment 6</t>
  </si>
  <si>
    <t>Attachment 7</t>
  </si>
  <si>
    <t>Attachment 8</t>
  </si>
  <si>
    <t>Attachment 9</t>
  </si>
  <si>
    <t>Attachment 10</t>
  </si>
  <si>
    <t>Attachment 11</t>
  </si>
  <si>
    <t>Attachment 12</t>
  </si>
  <si>
    <t>Attachment 13</t>
  </si>
  <si>
    <t>Attachment 14</t>
  </si>
  <si>
    <t>Attachment 15</t>
  </si>
  <si>
    <t>Attachment 16</t>
  </si>
  <si>
    <t>Attachment 17</t>
  </si>
  <si>
    <t>Attachment 18</t>
  </si>
  <si>
    <t>Attachment 19</t>
  </si>
  <si>
    <t>Attachment 20</t>
  </si>
  <si>
    <t>…</t>
  </si>
  <si>
    <t>Operating reserve reference levels are determined based on incremental costs incurred by the resource to make the operating reserve capability available.</t>
  </si>
  <si>
    <t>Assume - Auxiliary consumption of 0.5 MWh of auxiliary consumption associated with being ready to discharge, Asset size of 10 MW, Average Electricity price of $20/MWh</t>
  </si>
  <si>
    <t>III. Time-Based Applicability - Seasonality</t>
  </si>
  <si>
    <t>Supporting Documentation</t>
  </si>
  <si>
    <t>Vendor datasheets, vendor specifications manuals</t>
  </si>
  <si>
    <t xml:space="preserve">Instructions for Using this Workbook: 1) Complete/update all cells highlighted in yellow; 2) Put 0 if value is 0; 3) Put N/A if item does not apply; 4) Reference supporting documentation is each relevant tab, including references to attachments and page numbers;  5) MP to submit supporting documents along with a summary table of documents provided (see "Supporting Documentation List" tab).
Notes:
Inputs provided by the market participants are considered provisional and subject to the IESO verification and acceptance. Therefore, resulting costs shall not be construed as agreed upon or final until written confirmation is provided by the IESO. </t>
  </si>
  <si>
    <t>Instructions: Please utilize this section to list attachments and descriptions. Use corresponding attachment number to refer to documents in the "Reference Level Cost Components" tab.</t>
  </si>
  <si>
    <t>Assume - Auxiliary Load of 100 MWh per year, annual average electricity price of 20$/MWh, 5,000 MWh injected per year</t>
  </si>
  <si>
    <t>Comments</t>
  </si>
  <si>
    <t>C.2</t>
  </si>
  <si>
    <t>C.3</t>
  </si>
  <si>
    <t>C.</t>
  </si>
  <si>
    <t>Technology type of Resource</t>
  </si>
  <si>
    <t xml:space="preserve">Allocation for Major Maintenance that is required to maintain the resource's operational ability for electricity production for its design life. The major maintenance expenditures are required as a direct result of incremental energy production.
This includes components integral to the system operation (i.e. battery cells, electrolyte, fuel cell, electrolyser, vacuum system, flywheel, compressor, expander, etc.)
Major Maintenance involves replacing like-for-like. Any augmentation to performance (energy capacity, power capacity, efficiency, reduced self-discharge, etc.) is not included in this fund. 
It is expected major maintenance will be based on the average costs for eligible components over a 10 year period. 
The Market Participant or the IESO can request a cost review if there is concern that the major maintenance value is no longer representative of the actual cost. 
</t>
  </si>
  <si>
    <t>Value</t>
  </si>
  <si>
    <t>Ratio/Multiplier</t>
  </si>
  <si>
    <t xml:space="preserve">If the reference quantity methodologies do not reasonably address the characteristics of a specific resource, a market participant may request a reference quantity modifier/multiplier to be applied to the reference quantity formula. The details and rationale for the change must be demonstrated to the IESO. </t>
  </si>
  <si>
    <t>Start of MW Range</t>
  </si>
  <si>
    <t>End of MW Range</t>
  </si>
  <si>
    <t>Ramp Up Rate (Summer)</t>
  </si>
  <si>
    <t>Ramp Up Rate (Winter)</t>
  </si>
  <si>
    <t>Ramp Down Rate (Summer)</t>
  </si>
  <si>
    <t>Ramp Up Down Rate (Winter)</t>
  </si>
  <si>
    <t xml:space="preserve">Energy Ramp Rate </t>
  </si>
  <si>
    <t>The energy ramp rate profile across the dispatchable range that the resource expects to meet during normal operation.</t>
  </si>
  <si>
    <t xml:space="preserve">Types of Supporting Documentation </t>
  </si>
  <si>
    <r>
      <t xml:space="preserve">The section below this line is intended for IESO staff-use only. Please do </t>
    </r>
    <r>
      <rPr>
        <b/>
        <sz val="11"/>
        <color theme="1"/>
        <rFont val="Calibri"/>
        <family val="2"/>
        <scheme val="minor"/>
      </rPr>
      <t>NOT</t>
    </r>
    <r>
      <rPr>
        <sz val="11"/>
        <color theme="1"/>
        <rFont val="Calibri"/>
        <family val="2"/>
        <scheme val="minor"/>
      </rPr>
      <t xml:space="preserve"> enter any information in this section.</t>
    </r>
  </si>
  <si>
    <t>Attribute</t>
  </si>
  <si>
    <t>Applicability (Y/N)</t>
  </si>
  <si>
    <t>Applicable Supporting Documentation</t>
  </si>
  <si>
    <t>Multiple Cost-Profile Establishment</t>
  </si>
  <si>
    <t>The market participant requests to establish an additional reference level cost-profile for its financial reference levels.</t>
  </si>
  <si>
    <t>Ex-Ante Multiple Cost Profile Supporting Documentation Type</t>
  </si>
  <si>
    <t>For an established cost-profile, the IESO and market participant identifies the type of supporting documentation in support of temporary reference level cost-profile change at the time of the request.</t>
  </si>
  <si>
    <t>Ex-Post Multiple Cost Profile Supporting Documentation Type</t>
  </si>
  <si>
    <t>For an established cost-profile, the IESO and market participant identifies the type of supporting documentation in support of temporary reference level cost-profile change to be provided after the dispatch day.</t>
  </si>
  <si>
    <t>Ex-Ante Alternate Fuel-Cost Supporting Documentation Type</t>
  </si>
  <si>
    <t>The types of supporting documentation in support of temporary fuel-cost change to be provided at the time of the request.</t>
  </si>
  <si>
    <t xml:space="preserve">• fuel invoices;
• fuel quotes;
• an offer submitted by the market participant to buy fuel on a trading platform;
• contract terms for fuel procurement;
• documentation related to any process changes used to address varying conditions, such as extreme temperatures and pipeline restrictions; 
• written confirmations of the arrangement of fuel purchases at the time the fuel was purchased;
• for a resource using fuel from its own storage, any of the acceptable documentation from this list and a calculation of its weighted average cost of fuel (WACOF);  and
• any other documentation that demonstrates to the IESO’s satisfaction that a resource’s fuel costs have temporarily increased.
</t>
  </si>
  <si>
    <t>Reference Levels and Reference Quantities Workbook - Energy Storage Resources</t>
  </si>
  <si>
    <t>This Reference Levels and Reference Quantities (RLRQ) workbook is intended to be used by market participants to submit cost information to the IESO. This cost information will be used in the calculation of financial dispatch data parameter reference levels as part of the IESO's Market Power Mitigation framework. The financial dispatch data parameters relevant to this technology type are found in the 'FinDispatchDataParameters' tab. That tab also contains the formulas that will be used to determine Energy Offer Reference Levels. 
Cost components of the financial dispatch data parameters are listed in the 'Reference Level Cost Components' tab. Market participants are to fill out each relevant line item in accordance to the operations of its resource. The reference level curve for energy or operating reserve will be determined by the $/MW(h) costs in this workbook. If the operations of a resource require cost components to vary relative to energy or operating reserve production, then the market participant shall identify to the IESO, the cost component and the range of production that the costs relate to. For example, incremental fuel costs may be $10/MWh for a range of 1-15MW of production and $14/MWh for a range of 16-30MW of production. Participants will be required to provide supporting documentation for all costs that make-up their reference level curve.
The IESO will consider costs submitted by each participant to confirm that they represent incremental costs incurred in the production of incremental supply.
For an energy storage facility, reference levels and quantities will only be established for the generation resource of the energy storage facility. The load resource is exempt from mitigation as the operational function of this resource is to ensure the generation resource has the fuel required to produce an incremental amount of energy and/or operating reserve.</t>
  </si>
  <si>
    <t xml:space="preserve">Date of the Reference Levels and Reference Quantities Workbook Completion </t>
  </si>
  <si>
    <t>Proposed Effective Date of the Requested Reference Levels and Reference Quantities</t>
  </si>
  <si>
    <t>RLRQ Workbook for Short-Run Marginal Energy Cost Components</t>
  </si>
  <si>
    <t>RLRQ Workbook - Energy Storage Resources</t>
  </si>
  <si>
    <t>Total Fuel Cost ($/MWh) - January Charging Costs</t>
  </si>
  <si>
    <t>Total Fuel Cost ($/MWh) - February Charging Costs</t>
  </si>
  <si>
    <t>Total Fuel Cost ($/MWh) - March Charging Costs</t>
  </si>
  <si>
    <t>Total Fuel Cost ($/MWh) - April Charging Costs</t>
  </si>
  <si>
    <t>Total Fuel Cost ($/MWh) - May Charging Costs</t>
  </si>
  <si>
    <t>Total Fuel Cost ($/MWh) - June Charging Costs</t>
  </si>
  <si>
    <t>Total Fuel Cost ($/MWh) - July Charging Costs</t>
  </si>
  <si>
    <t>Total Fuel Cost ($/MWh) - August Charging Costs</t>
  </si>
  <si>
    <t>Total Fuel Cost ($/MWh) - September Charging Costs</t>
  </si>
  <si>
    <t>Total Fuel Cost ($/MWh) - October Charging Costs</t>
  </si>
  <si>
    <t>Total Fuel Cost ($/MWh) - November Charging Costs</t>
  </si>
  <si>
    <t>Total Fuel Cost ($/MWh) - December Charging Costs</t>
  </si>
  <si>
    <t>B.6</t>
  </si>
  <si>
    <t>Total Global Adjustment Costs ($/MWh)</t>
  </si>
  <si>
    <t>Total Global Adjustment Costs ($/MWh) = (Global Adjustment Net Charging Cost ($) + Global Adjustment Station Service Charge ($))/ Energy discharged during period (MWh)
1 year average</t>
  </si>
  <si>
    <t>All class B energy storage technologies for charging cost. Seperately metered station services only.</t>
  </si>
  <si>
    <t>Total Global Adjustment Charge ($/MWh)</t>
  </si>
  <si>
    <t>Total Global Adjustment Costs ($/MWh) = (Global Adjustment Net Charging Cost ($) + Global Adjustment Station Service Charge ($))/ Energy discharged during period (MWh)
1 year average
Net charging cost global adjustment is applicable only for Class B resources only.
Station service global adjustment is applicable only for seperately metered station service.</t>
  </si>
  <si>
    <t xml:space="preserve">Input:
GA costs and charging and discharging data
Supported By:
1 year charge/discharge meter history
class B global adjustment charges
station service revenue meter data for electricity consumed to serve station services and auxiliary loads </t>
  </si>
  <si>
    <t>February</t>
  </si>
  <si>
    <t>March</t>
  </si>
  <si>
    <t>April</t>
  </si>
  <si>
    <t>May</t>
  </si>
  <si>
    <t>June</t>
  </si>
  <si>
    <t>July</t>
  </si>
  <si>
    <t>August</t>
  </si>
  <si>
    <t>September</t>
  </si>
  <si>
    <t>October</t>
  </si>
  <si>
    <t>November</t>
  </si>
  <si>
    <t>December</t>
  </si>
  <si>
    <t>January</t>
  </si>
  <si>
    <t>GA cost settlement statements, charging and discharging meter data, station service meter data</t>
  </si>
  <si>
    <t>Assume - $90,000 class B net global adjustment charges and $5000 station service charges at 5000 injected per year</t>
  </si>
  <si>
    <t>Reference Quantity Modifier - January</t>
  </si>
  <si>
    <t>Reference Quantity Modifier - February</t>
  </si>
  <si>
    <t>Reference Quantity Modifier - March</t>
  </si>
  <si>
    <t>Reference Quantity Modifier - April</t>
  </si>
  <si>
    <t>Reference Quantity Modifier - May</t>
  </si>
  <si>
    <t>Reference Quantity Modifier - June</t>
  </si>
  <si>
    <t>Reference Quantity Modifier - July</t>
  </si>
  <si>
    <t>Reference Quantity Modifier - August</t>
  </si>
  <si>
    <t>Reference Quantity Modifier - September</t>
  </si>
  <si>
    <t>Reference Quantity Modifier - October</t>
  </si>
  <si>
    <t>Reference Quantity Modifier - November</t>
  </si>
  <si>
    <t>Reference Quantity Modifier - 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</si>
</sst>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_);[Red]\(&quot;$&quot;#,##0.00\)"/>
  </numFmts>
  <fonts count="2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name val="Calibri"/>
      <family val="2"/>
      <scheme val="minor"/>
    </font>
    <font>
      <sz val="11"/>
      <color rgb="FF3F3F76"/>
      <name val="Calibri"/>
      <family val="2"/>
      <scheme val="minor"/>
    </font>
    <font>
      <sz val="10"/>
      <color theme="1"/>
      <name val="Times New Roman"/>
      <family val="1"/>
    </font>
    <font>
      <b/>
      <sz val="10"/>
      <color theme="1"/>
      <name val="Times New Roman"/>
      <family val="1"/>
    </font>
    <font>
      <i/>
      <sz val="10"/>
      <color theme="1"/>
      <name val="Times New Roman"/>
      <family val="1"/>
    </font>
    <font>
      <sz val="10"/>
      <name val="Calibri"/>
      <family val="2"/>
      <scheme val="minor"/>
    </font>
    <font>
      <sz val="10"/>
      <color theme="1"/>
      <name val="Calibri"/>
      <family val="2"/>
      <scheme val="minor"/>
    </font>
    <font>
      <sz val="10"/>
      <name val="Times New Roman"/>
      <family val="1"/>
    </font>
    <font>
      <i/>
      <sz val="10"/>
      <name val="Times New Roman"/>
      <family val="1"/>
    </font>
    <font>
      <b/>
      <sz val="10"/>
      <color theme="1"/>
      <name val="Calibri  "/>
    </font>
    <font>
      <sz val="10"/>
      <color theme="1"/>
      <name val="Calibri  "/>
    </font>
    <font>
      <b/>
      <i/>
      <sz val="10"/>
      <color theme="1"/>
      <name val="Calibri  "/>
    </font>
    <font>
      <sz val="11"/>
      <color theme="1"/>
      <name val="Calibri"/>
      <family val="2"/>
      <scheme val="minor"/>
    </font>
    <font>
      <i/>
      <sz val="11"/>
      <color theme="1"/>
      <name val="Calibri"/>
      <family val="2"/>
      <scheme val="minor"/>
    </font>
    <font>
      <sz val="12"/>
      <color theme="1"/>
      <name val="Calibri"/>
      <family val="2"/>
      <scheme val="minor"/>
    </font>
    <font>
      <sz val="11"/>
      <color rgb="FF000000"/>
      <name val="Calibri"/>
      <family val="2"/>
      <scheme val="minor"/>
    </font>
    <font>
      <b/>
      <sz val="11"/>
      <color rgb="FFCD2026"/>
      <name val="Calibri"/>
      <family val="2"/>
      <scheme val="minor"/>
    </font>
  </fonts>
  <fills count="1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00B0F0"/>
        <bgColor indexed="64"/>
      </patternFill>
    </fill>
    <fill>
      <patternFill patternType="solid">
        <fgColor rgb="FFFFCC99"/>
      </patternFill>
    </fill>
    <fill>
      <patternFill patternType="solid">
        <fgColor rgb="FFFBE4D5"/>
        <bgColor indexed="64"/>
      </patternFill>
    </fill>
    <fill>
      <patternFill patternType="solid">
        <fgColor rgb="FFFFFFCC"/>
      </patternFill>
    </fill>
    <fill>
      <patternFill patternType="solid">
        <fgColor theme="0" tint="-0.14999847407452621"/>
        <bgColor indexed="64"/>
      </patternFill>
    </fill>
    <fill>
      <patternFill patternType="solid">
        <fgColor rgb="FFFFFF00"/>
        <bgColor rgb="FF000000"/>
      </patternFill>
    </fill>
    <fill>
      <patternFill patternType="solid">
        <fgColor rgb="FF00B0F0"/>
        <bgColor rgb="FF000000"/>
      </patternFill>
    </fill>
    <fill>
      <patternFill patternType="solid">
        <fgColor rgb="FF00C4C8"/>
        <bgColor indexed="64"/>
      </patternFill>
    </fill>
    <fill>
      <patternFill patternType="solid">
        <fgColor theme="2"/>
        <bgColor indexed="64"/>
      </patternFill>
    </fill>
    <fill>
      <patternFill patternType="solid">
        <fgColor rgb="FFFFCC33"/>
        <bgColor rgb="FF000000"/>
      </patternFill>
    </fill>
    <fill>
      <patternFill patternType="solid">
        <fgColor rgb="FFFFCC33"/>
        <bgColor indexed="64"/>
      </patternFill>
    </fill>
  </fills>
  <borders count="4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0" fontId="5" fillId="6" borderId="3" applyNumberFormat="0" applyAlignment="0" applyProtection="0"/>
    <xf numFmtId="0" fontId="16" fillId="8" borderId="14" applyNumberFormat="0" applyFont="0" applyAlignment="0" applyProtection="0"/>
  </cellStyleXfs>
  <cellXfs count="143">
    <xf numFmtId="0" fontId="0" fillId="0" borderId="0" xfId="0"/>
    <xf numFmtId="0" fontId="0" fillId="2" borderId="0" xfId="0" applyFill="1"/>
    <xf numFmtId="0" fontId="0" fillId="0" borderId="0" xfId="0" applyAlignment="1">
      <alignment horizontal="center" vertical="center"/>
    </xf>
    <xf numFmtId="0" fontId="0" fillId="0" borderId="0" xfId="0" applyAlignment="1">
      <alignment vertical="center"/>
    </xf>
    <xf numFmtId="0" fontId="1" fillId="0" borderId="0" xfId="0" applyFont="1" applyAlignment="1">
      <alignment horizontal="center" vertical="center"/>
    </xf>
    <xf numFmtId="0" fontId="2" fillId="2" borderId="0" xfId="0" applyFont="1" applyFill="1" applyBorder="1" applyAlignment="1">
      <alignment vertical="center"/>
    </xf>
    <xf numFmtId="0" fontId="3" fillId="2" borderId="0" xfId="0" applyFont="1" applyFill="1" applyBorder="1" applyAlignment="1">
      <alignment vertical="center"/>
    </xf>
    <xf numFmtId="0" fontId="1" fillId="0" borderId="0" xfId="0" applyFont="1" applyAlignment="1">
      <alignment horizontal="left" vertical="center"/>
    </xf>
    <xf numFmtId="0" fontId="0" fillId="0" borderId="2" xfId="0" applyBorder="1"/>
    <xf numFmtId="0" fontId="1" fillId="4" borderId="2" xfId="0" applyFont="1" applyFill="1" applyBorder="1" applyAlignment="1">
      <alignment horizontal="left" vertical="center"/>
    </xf>
    <xf numFmtId="0" fontId="1" fillId="4" borderId="2" xfId="0" applyFont="1" applyFill="1" applyBorder="1" applyAlignment="1">
      <alignment horizontal="left" vertical="center" wrapText="1"/>
    </xf>
    <xf numFmtId="0" fontId="1" fillId="5" borderId="2" xfId="0" applyFont="1" applyFill="1" applyBorder="1" applyAlignment="1">
      <alignment horizontal="left" vertical="center"/>
    </xf>
    <xf numFmtId="0" fontId="0" fillId="5" borderId="2" xfId="0" applyFill="1" applyBorder="1"/>
    <xf numFmtId="0" fontId="0" fillId="0" borderId="0" xfId="0" applyFont="1" applyAlignment="1">
      <alignment vertical="top"/>
    </xf>
    <xf numFmtId="0" fontId="0" fillId="0" borderId="0" xfId="0" applyAlignment="1">
      <alignment vertical="top"/>
    </xf>
    <xf numFmtId="0" fontId="7" fillId="7" borderId="6" xfId="0" applyFont="1" applyFill="1" applyBorder="1" applyAlignment="1">
      <alignment vertical="top" wrapText="1"/>
    </xf>
    <xf numFmtId="0" fontId="7" fillId="7" borderId="9" xfId="0" applyFont="1" applyFill="1" applyBorder="1" applyAlignment="1">
      <alignment vertical="top" wrapText="1"/>
    </xf>
    <xf numFmtId="0" fontId="11" fillId="0" borderId="5" xfId="0" applyFont="1" applyBorder="1" applyAlignment="1">
      <alignment vertical="top" wrapText="1"/>
    </xf>
    <xf numFmtId="0" fontId="13" fillId="7" borderId="2" xfId="0" applyFont="1" applyFill="1" applyBorder="1" applyAlignment="1">
      <alignment vertical="center" wrapText="1"/>
    </xf>
    <xf numFmtId="0" fontId="15" fillId="0" borderId="2" xfId="0" applyFont="1" applyBorder="1" applyAlignment="1">
      <alignment vertical="center" wrapText="1"/>
    </xf>
    <xf numFmtId="0" fontId="14" fillId="0" borderId="2" xfId="0" applyFont="1" applyBorder="1" applyAlignment="1">
      <alignment vertical="center" wrapText="1"/>
    </xf>
    <xf numFmtId="0" fontId="0" fillId="2" borderId="1" xfId="0" applyFill="1" applyBorder="1"/>
    <xf numFmtId="0" fontId="0" fillId="0" borderId="0" xfId="0" applyAlignment="1">
      <alignment horizontal="left" vertical="center"/>
    </xf>
    <xf numFmtId="0" fontId="0" fillId="0" borderId="2" xfId="0" applyBorder="1" applyAlignment="1">
      <alignment horizontal="left" vertical="center" wrapText="1"/>
    </xf>
    <xf numFmtId="0" fontId="0" fillId="0" borderId="2" xfId="0" applyFill="1" applyBorder="1" applyAlignment="1">
      <alignment horizontal="left" vertical="center" wrapText="1"/>
    </xf>
    <xf numFmtId="0" fontId="1" fillId="5" borderId="2" xfId="0" applyFont="1" applyFill="1" applyBorder="1" applyAlignment="1">
      <alignment horizontal="left" vertical="center" wrapText="1"/>
    </xf>
    <xf numFmtId="0" fontId="2" fillId="2" borderId="0" xfId="0" applyFont="1" applyFill="1" applyAlignment="1">
      <alignment horizontal="left" vertical="center"/>
    </xf>
    <xf numFmtId="0" fontId="0" fillId="0" borderId="0" xfId="0" applyAlignment="1">
      <alignment vertical="top" wrapText="1"/>
    </xf>
    <xf numFmtId="0" fontId="2" fillId="2" borderId="0" xfId="0" applyFont="1" applyFill="1" applyAlignment="1">
      <alignment vertical="center"/>
    </xf>
    <xf numFmtId="0" fontId="1" fillId="0" borderId="2" xfId="0" applyFont="1" applyBorder="1" applyAlignment="1">
      <alignment horizontal="center" vertical="center" wrapText="1"/>
    </xf>
    <xf numFmtId="0" fontId="0" fillId="0" borderId="2" xfId="0" applyBorder="1" applyAlignment="1">
      <alignment horizontal="center" vertical="center" wrapText="1"/>
    </xf>
    <xf numFmtId="0" fontId="1" fillId="0" borderId="2" xfId="0" applyFont="1" applyBorder="1" applyAlignment="1">
      <alignment horizontal="center" vertical="center"/>
    </xf>
    <xf numFmtId="0" fontId="1" fillId="0" borderId="2" xfId="0" applyFont="1" applyFill="1" applyBorder="1" applyAlignment="1">
      <alignment horizontal="center" vertical="center"/>
    </xf>
    <xf numFmtId="0" fontId="1" fillId="4" borderId="20" xfId="0" applyFont="1" applyFill="1" applyBorder="1" applyAlignment="1">
      <alignment horizontal="center" vertical="center"/>
    </xf>
    <xf numFmtId="0" fontId="0" fillId="0" borderId="2" xfId="0" quotePrefix="1" applyBorder="1" applyAlignment="1">
      <alignment horizontal="left" vertical="center" wrapText="1"/>
    </xf>
    <xf numFmtId="0" fontId="4" fillId="0" borderId="2" xfId="1" quotePrefix="1" applyFont="1" applyFill="1" applyBorder="1" applyAlignment="1">
      <alignment horizontal="left" vertical="center" wrapText="1"/>
    </xf>
    <xf numFmtId="0" fontId="1" fillId="2" borderId="2" xfId="0" applyFont="1" applyFill="1" applyBorder="1" applyAlignment="1">
      <alignment horizontal="left" vertical="center"/>
    </xf>
    <xf numFmtId="0" fontId="1" fillId="2" borderId="2" xfId="0" applyFont="1" applyFill="1" applyBorder="1" applyAlignment="1">
      <alignment vertical="center" wrapText="1"/>
    </xf>
    <xf numFmtId="0" fontId="0" fillId="0" borderId="0" xfId="0" applyAlignment="1">
      <alignment horizontal="left" vertical="center" wrapText="1"/>
    </xf>
    <xf numFmtId="0" fontId="1" fillId="4" borderId="20" xfId="0" applyFont="1" applyFill="1" applyBorder="1" applyAlignment="1">
      <alignment horizontal="left" vertical="center" wrapText="1"/>
    </xf>
    <xf numFmtId="0" fontId="3" fillId="2" borderId="0" xfId="0" applyFont="1" applyFill="1" applyBorder="1" applyAlignment="1">
      <alignment horizontal="left" vertical="center"/>
    </xf>
    <xf numFmtId="0" fontId="0" fillId="5" borderId="2" xfId="0" applyFill="1" applyBorder="1" applyAlignment="1">
      <alignment horizontal="left"/>
    </xf>
    <xf numFmtId="0" fontId="0" fillId="0" borderId="0" xfId="0" applyAlignment="1">
      <alignment horizontal="left"/>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Border="1"/>
    <xf numFmtId="0" fontId="0" fillId="2" borderId="15" xfId="2" applyFont="1" applyFill="1" applyBorder="1" applyAlignment="1">
      <alignment horizontal="center" vertical="center"/>
    </xf>
    <xf numFmtId="0" fontId="0" fillId="2" borderId="0" xfId="2" applyFont="1" applyFill="1" applyBorder="1" applyAlignment="1">
      <alignment vertical="center"/>
    </xf>
    <xf numFmtId="0" fontId="0" fillId="2" borderId="15" xfId="0" applyFill="1" applyBorder="1" applyAlignment="1">
      <alignment horizontal="center" vertical="center"/>
    </xf>
    <xf numFmtId="0" fontId="18" fillId="0" borderId="2" xfId="0" quotePrefix="1" applyFont="1" applyBorder="1" applyAlignment="1">
      <alignment horizontal="left" vertical="center" wrapText="1"/>
    </xf>
    <xf numFmtId="0" fontId="1" fillId="0" borderId="2" xfId="0" applyFont="1" applyBorder="1" applyAlignment="1">
      <alignment horizontal="left" vertical="center" wrapText="1"/>
    </xf>
    <xf numFmtId="0" fontId="1" fillId="4" borderId="2" xfId="0" applyFont="1" applyFill="1" applyBorder="1" applyAlignment="1">
      <alignment horizontal="left"/>
    </xf>
    <xf numFmtId="0" fontId="17" fillId="0" borderId="18" xfId="0" applyFont="1" applyFill="1" applyBorder="1" applyAlignment="1">
      <alignment horizontal="left" vertical="center"/>
    </xf>
    <xf numFmtId="0" fontId="19" fillId="11" borderId="2" xfId="0" applyFont="1" applyFill="1" applyBorder="1"/>
    <xf numFmtId="0" fontId="4" fillId="0" borderId="2" xfId="1" applyFont="1" applyFill="1" applyBorder="1" applyAlignment="1">
      <alignment vertical="center" wrapText="1"/>
    </xf>
    <xf numFmtId="0" fontId="4" fillId="0" borderId="2" xfId="1" applyFont="1" applyFill="1" applyBorder="1" applyAlignment="1">
      <alignment horizontal="left" vertical="center" wrapText="1"/>
    </xf>
    <xf numFmtId="0" fontId="2" fillId="2" borderId="0" xfId="0" applyFont="1" applyFill="1" applyBorder="1" applyAlignment="1">
      <alignment horizontal="left" vertical="center"/>
    </xf>
    <xf numFmtId="0" fontId="6" fillId="0" borderId="7" xfId="0" applyFont="1" applyBorder="1" applyAlignment="1">
      <alignment vertical="top" wrapText="1"/>
    </xf>
    <xf numFmtId="0" fontId="6" fillId="0" borderId="5" xfId="0" applyFont="1" applyBorder="1" applyAlignment="1">
      <alignment vertical="top" wrapText="1"/>
    </xf>
    <xf numFmtId="0" fontId="9" fillId="0" borderId="13" xfId="0" applyFont="1" applyBorder="1" applyAlignment="1">
      <alignment vertical="top" wrapText="1"/>
    </xf>
    <xf numFmtId="0" fontId="1" fillId="12" borderId="2" xfId="0" applyFont="1" applyFill="1" applyBorder="1" applyAlignment="1">
      <alignment horizontal="left" vertical="center" wrapText="1"/>
    </xf>
    <xf numFmtId="0" fontId="0" fillId="12" borderId="2" xfId="0" applyFill="1" applyBorder="1" applyAlignment="1">
      <alignment vertical="center"/>
    </xf>
    <xf numFmtId="0" fontId="0" fillId="12" borderId="2" xfId="0" applyFill="1" applyBorder="1" applyAlignment="1">
      <alignment horizontal="left" vertical="center"/>
    </xf>
    <xf numFmtId="0" fontId="20" fillId="0" borderId="0" xfId="0" applyFont="1" applyFill="1"/>
    <xf numFmtId="10" fontId="19" fillId="10" borderId="2" xfId="0" applyNumberFormat="1" applyFont="1" applyFill="1" applyBorder="1" applyAlignment="1">
      <alignment horizontal="left" vertical="center" wrapText="1"/>
    </xf>
    <xf numFmtId="0" fontId="19" fillId="3" borderId="2" xfId="0" applyFont="1" applyFill="1" applyBorder="1" applyAlignment="1">
      <alignment horizontal="left" vertical="center" wrapText="1"/>
    </xf>
    <xf numFmtId="164" fontId="4" fillId="10" borderId="2" xfId="0" applyNumberFormat="1" applyFont="1" applyFill="1" applyBorder="1" applyAlignment="1">
      <alignment vertical="center" wrapText="1"/>
    </xf>
    <xf numFmtId="0" fontId="4" fillId="10" borderId="2" xfId="0" applyFont="1" applyFill="1" applyBorder="1" applyAlignment="1">
      <alignment vertical="center" wrapText="1"/>
    </xf>
    <xf numFmtId="0" fontId="4" fillId="10" borderId="2" xfId="0" quotePrefix="1" applyFont="1" applyFill="1" applyBorder="1" applyAlignment="1">
      <alignment vertical="center" wrapText="1"/>
    </xf>
    <xf numFmtId="164" fontId="19" fillId="10" borderId="2" xfId="0" applyNumberFormat="1" applyFont="1" applyFill="1" applyBorder="1" applyAlignment="1">
      <alignment vertical="center" wrapText="1"/>
    </xf>
    <xf numFmtId="0" fontId="19" fillId="10" borderId="2" xfId="0" applyFont="1" applyFill="1" applyBorder="1" applyAlignment="1">
      <alignment vertical="center" wrapText="1"/>
    </xf>
    <xf numFmtId="0" fontId="14" fillId="0" borderId="2" xfId="0" applyFont="1" applyBorder="1" applyAlignment="1">
      <alignment horizontal="left" vertical="center" wrapText="1"/>
    </xf>
    <xf numFmtId="0" fontId="14" fillId="0" borderId="0" xfId="0" applyFont="1" applyFill="1" applyBorder="1" applyAlignment="1">
      <alignment vertical="center" wrapText="1"/>
    </xf>
    <xf numFmtId="0" fontId="0" fillId="13" borderId="0" xfId="0" applyFill="1"/>
    <xf numFmtId="0" fontId="1" fillId="13" borderId="31" xfId="0" applyFont="1" applyFill="1" applyBorder="1"/>
    <xf numFmtId="0" fontId="1" fillId="13" borderId="32" xfId="0" applyFont="1" applyFill="1" applyBorder="1"/>
    <xf numFmtId="0" fontId="1" fillId="13" borderId="33" xfId="0" applyFont="1" applyFill="1" applyBorder="1"/>
    <xf numFmtId="0" fontId="0" fillId="13" borderId="18" xfId="0" applyFill="1" applyBorder="1" applyAlignment="1">
      <alignment wrapText="1"/>
    </xf>
    <xf numFmtId="0" fontId="0" fillId="13" borderId="2" xfId="0" applyFill="1" applyBorder="1" applyAlignment="1">
      <alignment wrapText="1"/>
    </xf>
    <xf numFmtId="0" fontId="0" fillId="13" borderId="19" xfId="0" applyFill="1" applyBorder="1" applyAlignment="1">
      <alignment wrapText="1"/>
    </xf>
    <xf numFmtId="0" fontId="0" fillId="13" borderId="34" xfId="0" applyFill="1" applyBorder="1" applyAlignment="1">
      <alignment wrapText="1"/>
    </xf>
    <xf numFmtId="0" fontId="0" fillId="13" borderId="35" xfId="0" applyFill="1" applyBorder="1" applyAlignment="1">
      <alignment wrapText="1"/>
    </xf>
    <xf numFmtId="0" fontId="0" fillId="13" borderId="36" xfId="0" applyFill="1" applyBorder="1" applyAlignment="1">
      <alignment wrapText="1"/>
    </xf>
    <xf numFmtId="0" fontId="17" fillId="0" borderId="18" xfId="0" applyFont="1" applyFill="1" applyBorder="1" applyAlignment="1">
      <alignment horizontal="left" vertical="center" wrapText="1"/>
    </xf>
    <xf numFmtId="0" fontId="17" fillId="0" borderId="29" xfId="0" applyFont="1" applyFill="1" applyBorder="1" applyAlignment="1">
      <alignment horizontal="left" vertical="center" wrapText="1"/>
    </xf>
    <xf numFmtId="0" fontId="0" fillId="0" borderId="33" xfId="0" applyFont="1" applyFill="1" applyBorder="1" applyAlignment="1">
      <alignment vertical="top"/>
    </xf>
    <xf numFmtId="0" fontId="0" fillId="0" borderId="31" xfId="0" applyFont="1" applyFill="1" applyBorder="1" applyAlignment="1">
      <alignment vertical="top"/>
    </xf>
    <xf numFmtId="0" fontId="0" fillId="0" borderId="32" xfId="0" applyFont="1" applyFill="1" applyBorder="1" applyAlignment="1">
      <alignment vertical="top"/>
    </xf>
    <xf numFmtId="0" fontId="0" fillId="0" borderId="24"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28" xfId="0" applyFont="1" applyFill="1" applyBorder="1" applyAlignment="1">
      <alignment horizontal="left" vertical="top" wrapText="1"/>
    </xf>
    <xf numFmtId="0" fontId="20" fillId="0" borderId="24" xfId="0" applyFont="1" applyFill="1" applyBorder="1" applyAlignment="1">
      <alignment horizontal="left" vertical="top" wrapText="1"/>
    </xf>
    <xf numFmtId="0" fontId="20" fillId="0" borderId="25" xfId="0" applyFont="1" applyFill="1" applyBorder="1" applyAlignment="1">
      <alignment horizontal="left" vertical="top" wrapText="1"/>
    </xf>
    <xf numFmtId="0" fontId="20" fillId="0" borderId="26" xfId="0" applyFont="1" applyFill="1" applyBorder="1" applyAlignment="1">
      <alignment horizontal="left" vertical="top" wrapText="1"/>
    </xf>
    <xf numFmtId="0" fontId="20" fillId="0" borderId="27" xfId="0" applyFont="1" applyFill="1" applyBorder="1" applyAlignment="1">
      <alignment horizontal="left" vertical="top" wrapText="1"/>
    </xf>
    <xf numFmtId="0" fontId="20" fillId="0" borderId="1" xfId="0" applyFont="1" applyFill="1" applyBorder="1" applyAlignment="1">
      <alignment horizontal="left" vertical="top" wrapText="1"/>
    </xf>
    <xf numFmtId="0" fontId="20" fillId="0" borderId="28" xfId="0" applyFont="1" applyFill="1" applyBorder="1" applyAlignment="1">
      <alignment horizontal="left" vertical="top" wrapText="1"/>
    </xf>
    <xf numFmtId="0" fontId="1" fillId="9" borderId="16" xfId="2" applyFont="1" applyFill="1" applyBorder="1" applyAlignment="1">
      <alignment horizontal="center" vertical="center"/>
    </xf>
    <xf numFmtId="0" fontId="1" fillId="9" borderId="17" xfId="2" applyFont="1" applyFill="1" applyBorder="1" applyAlignment="1">
      <alignment horizontal="center" vertical="center"/>
    </xf>
    <xf numFmtId="0" fontId="0" fillId="0" borderId="2" xfId="0" applyFont="1" applyFill="1" applyBorder="1" applyAlignment="1">
      <alignment horizontal="center" vertical="center" wrapText="1"/>
    </xf>
    <xf numFmtId="0" fontId="2" fillId="2" borderId="0" xfId="0" applyFont="1" applyFill="1" applyBorder="1" applyAlignment="1">
      <alignment horizontal="left" vertical="center"/>
    </xf>
    <xf numFmtId="0" fontId="0" fillId="0" borderId="2" xfId="0" applyFont="1" applyFill="1" applyBorder="1" applyAlignment="1">
      <alignment horizontal="left" vertical="center" wrapText="1"/>
    </xf>
    <xf numFmtId="0" fontId="1" fillId="4" borderId="2" xfId="0" applyFont="1" applyFill="1" applyBorder="1" applyAlignment="1">
      <alignment horizontal="center" vertical="center"/>
    </xf>
    <xf numFmtId="0" fontId="1" fillId="4" borderId="21" xfId="0" applyFont="1" applyFill="1" applyBorder="1" applyAlignment="1">
      <alignment horizontal="center" vertical="center"/>
    </xf>
    <xf numFmtId="0" fontId="1" fillId="4" borderId="22" xfId="0" applyFont="1" applyFill="1" applyBorder="1" applyAlignment="1">
      <alignment horizontal="center" vertical="center"/>
    </xf>
    <xf numFmtId="0" fontId="1" fillId="4" borderId="23" xfId="0" applyFont="1" applyFill="1" applyBorder="1" applyAlignment="1">
      <alignment horizontal="center" vertical="center"/>
    </xf>
    <xf numFmtId="0" fontId="7" fillId="7" borderId="37" xfId="0" applyFont="1" applyFill="1" applyBorder="1" applyAlignment="1">
      <alignment horizontal="left" vertical="top" wrapText="1"/>
    </xf>
    <xf numFmtId="0" fontId="7" fillId="7" borderId="0" xfId="0" applyFont="1" applyFill="1" applyBorder="1" applyAlignment="1">
      <alignment horizontal="left" vertical="top" wrapText="1"/>
    </xf>
    <xf numFmtId="0" fontId="7" fillId="7" borderId="10" xfId="0" applyFont="1" applyFill="1" applyBorder="1" applyAlignment="1">
      <alignment horizontal="left" vertical="top" wrapText="1"/>
    </xf>
    <xf numFmtId="0" fontId="0" fillId="0" borderId="38" xfId="0" applyBorder="1" applyAlignment="1">
      <alignment horizontal="center" vertical="top"/>
    </xf>
    <xf numFmtId="0" fontId="0" fillId="0" borderId="39" xfId="0" applyBorder="1" applyAlignment="1">
      <alignment horizontal="center" vertical="top"/>
    </xf>
    <xf numFmtId="0" fontId="0" fillId="0" borderId="9" xfId="0" applyBorder="1" applyAlignment="1">
      <alignment horizontal="center" vertical="top"/>
    </xf>
    <xf numFmtId="0" fontId="6" fillId="0" borderId="7" xfId="0" applyFont="1" applyBorder="1" applyAlignment="1">
      <alignment vertical="top" wrapText="1"/>
    </xf>
    <xf numFmtId="0" fontId="6" fillId="0" borderId="12" xfId="0" applyFont="1" applyBorder="1" applyAlignment="1">
      <alignment vertical="top" wrapText="1"/>
    </xf>
    <xf numFmtId="0" fontId="8" fillId="0" borderId="7" xfId="0" applyFont="1" applyBorder="1" applyAlignment="1">
      <alignment vertical="top" wrapText="1"/>
    </xf>
    <xf numFmtId="0" fontId="8" fillId="0" borderId="12" xfId="0" applyFont="1" applyBorder="1" applyAlignment="1">
      <alignment vertical="top" wrapText="1"/>
    </xf>
    <xf numFmtId="0" fontId="6" fillId="0" borderId="4" xfId="0" applyFont="1" applyBorder="1" applyAlignment="1">
      <alignment vertical="top" wrapText="1"/>
    </xf>
    <xf numFmtId="0" fontId="6" fillId="0" borderId="8" xfId="0" applyFont="1" applyBorder="1" applyAlignment="1">
      <alignment vertical="top" wrapText="1"/>
    </xf>
    <xf numFmtId="0" fontId="6" fillId="0" borderId="5" xfId="0" applyFont="1" applyBorder="1" applyAlignment="1">
      <alignment vertical="top" wrapText="1"/>
    </xf>
    <xf numFmtId="0" fontId="6" fillId="0" borderId="11" xfId="0" applyFont="1" applyBorder="1" applyAlignment="1">
      <alignment vertical="top" wrapText="1"/>
    </xf>
    <xf numFmtId="0" fontId="8" fillId="0" borderId="11" xfId="0" applyFont="1" applyBorder="1" applyAlignment="1">
      <alignment vertical="top" wrapText="1"/>
    </xf>
    <xf numFmtId="0" fontId="10" fillId="0" borderId="4" xfId="0" applyFont="1" applyBorder="1" applyAlignment="1">
      <alignment vertical="top" wrapText="1"/>
    </xf>
    <xf numFmtId="0" fontId="10" fillId="0" borderId="37" xfId="0" applyFont="1" applyBorder="1" applyAlignment="1">
      <alignment vertical="top" wrapText="1"/>
    </xf>
    <xf numFmtId="0" fontId="9" fillId="0" borderId="7" xfId="0" applyFont="1" applyBorder="1" applyAlignment="1">
      <alignment horizontal="left" vertical="top" wrapText="1"/>
    </xf>
    <xf numFmtId="0" fontId="9" fillId="0" borderId="12" xfId="0" applyFont="1" applyBorder="1" applyAlignment="1">
      <alignment horizontal="left" vertical="top" wrapText="1"/>
    </xf>
    <xf numFmtId="0" fontId="19" fillId="14" borderId="19" xfId="0" applyFont="1" applyFill="1" applyBorder="1"/>
    <xf numFmtId="0" fontId="0" fillId="15" borderId="19" xfId="0" applyFill="1" applyBorder="1"/>
    <xf numFmtId="0" fontId="0" fillId="15" borderId="30" xfId="0" applyFill="1" applyBorder="1"/>
    <xf numFmtId="0" fontId="19" fillId="14" borderId="2" xfId="0" applyFont="1" applyFill="1" applyBorder="1" applyAlignment="1">
      <alignment vertical="center" wrapText="1"/>
    </xf>
    <xf numFmtId="164" fontId="19" fillId="14" borderId="2" xfId="0" applyNumberFormat="1" applyFont="1" applyFill="1" applyBorder="1" applyAlignment="1">
      <alignment vertical="center" wrapText="1"/>
    </xf>
    <xf numFmtId="0" fontId="0" fillId="14" borderId="2" xfId="0" applyFill="1" applyBorder="1" applyAlignment="1">
      <alignment horizontal="center" vertical="center" wrapText="1"/>
    </xf>
    <xf numFmtId="0" fontId="19" fillId="14" borderId="2" xfId="0" applyFont="1" applyFill="1" applyBorder="1" applyAlignment="1">
      <alignment horizontal="center" vertical="center" wrapText="1"/>
    </xf>
    <xf numFmtId="0" fontId="19" fillId="14" borderId="2" xfId="0" applyFont="1" applyFill="1" applyBorder="1" applyAlignment="1">
      <alignment horizontal="center" vertical="center"/>
    </xf>
    <xf numFmtId="0" fontId="0" fillId="14" borderId="34" xfId="0" applyFill="1" applyBorder="1" applyAlignment="1">
      <alignment horizontal="center" vertical="center"/>
    </xf>
    <xf numFmtId="164" fontId="0" fillId="14" borderId="10" xfId="0" applyNumberFormat="1" applyFill="1" applyBorder="1" applyAlignment="1">
      <alignment horizontal="center" vertical="center"/>
    </xf>
    <xf numFmtId="0" fontId="0" fillId="14" borderId="13" xfId="0" applyFill="1" applyBorder="1" applyAlignment="1">
      <alignment vertical="top"/>
    </xf>
    <xf numFmtId="0" fontId="14" fillId="14" borderId="2" xfId="0" applyFont="1" applyFill="1" applyBorder="1" applyAlignment="1">
      <alignment vertical="center" wrapText="1"/>
    </xf>
    <xf numFmtId="0" fontId="0" fillId="14" borderId="2" xfId="0" applyFill="1" applyBorder="1" applyAlignment="1">
      <alignment vertical="center" wrapText="1"/>
    </xf>
    <xf numFmtId="0" fontId="19" fillId="14" borderId="2" xfId="0" applyFont="1" applyFill="1" applyBorder="1"/>
    <xf numFmtId="0" fontId="0" fillId="14" borderId="2" xfId="0" applyFill="1" applyBorder="1"/>
  </cellXfs>
  <cellStyles count="3">
    <cellStyle name="Input" xfId="1" builtinId="20"/>
    <cellStyle name="Normal" xfId="0" builtinId="0"/>
    <cellStyle name="Note" xfId="2" builtinId="10"/>
  </cellStyles>
  <dxfs count="0"/>
  <tableStyles count="0" defaultTableStyle="TableStyleMedium2" defaultPivotStyle="PivotStyleLight16"/>
  <colors>
    <mruColors>
      <color rgb="FFFFCC33"/>
      <color rgb="FFCD2026"/>
      <color rgb="FF00C4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419100</xdr:colOff>
      <xdr:row>5</xdr:row>
      <xdr:rowOff>485776</xdr:rowOff>
    </xdr:from>
    <xdr:to>
      <xdr:col>4</xdr:col>
      <xdr:colOff>4629150</xdr:colOff>
      <xdr:row>5</xdr:row>
      <xdr:rowOff>866732</xdr:rowOff>
    </xdr:to>
    <xdr:pic>
      <xdr:nvPicPr>
        <xdr:cNvPr id="7" name="Picture 6" descr="The value on an operating reserve reference level curve of an energy storage resource is equal to its auxiliary energy consumption to position a resource to offer operating reserve." title="Operating Reserve Reference Level">
          <a:extLst>
            <a:ext uri="{FF2B5EF4-FFF2-40B4-BE49-F238E27FC236}">
              <a16:creationId xmlns:a16="http://schemas.microsoft.com/office/drawing/2014/main" id="{EA9939D0-5E16-40DE-9BB6-D0638F9EF5BE}"/>
            </a:ext>
          </a:extLst>
        </xdr:cNvPr>
        <xdr:cNvPicPr>
          <a:picLocks noChangeAspect="1"/>
        </xdr:cNvPicPr>
      </xdr:nvPicPr>
      <xdr:blipFill>
        <a:blip xmlns:r="http://schemas.openxmlformats.org/officeDocument/2006/relationships" r:embed="rId1"/>
        <a:stretch>
          <a:fillRect/>
        </a:stretch>
      </xdr:blipFill>
      <xdr:spPr>
        <a:xfrm>
          <a:off x="5781675" y="3457576"/>
          <a:ext cx="4210050" cy="380956"/>
        </a:xfrm>
        <a:prstGeom prst="rect">
          <a:avLst/>
        </a:prstGeom>
      </xdr:spPr>
    </xdr:pic>
    <xdr:clientData/>
  </xdr:twoCellAnchor>
  <xdr:twoCellAnchor editAs="oneCell">
    <xdr:from>
      <xdr:col>4</xdr:col>
      <xdr:colOff>352425</xdr:colOff>
      <xdr:row>3</xdr:row>
      <xdr:rowOff>133350</xdr:rowOff>
    </xdr:from>
    <xdr:to>
      <xdr:col>4</xdr:col>
      <xdr:colOff>5014072</xdr:colOff>
      <xdr:row>4</xdr:row>
      <xdr:rowOff>767794</xdr:rowOff>
    </xdr:to>
    <xdr:pic>
      <xdr:nvPicPr>
        <xdr:cNvPr id="4" name="Picture 3" descr="The Energy Offer Reference Level equation is comprised of charging costs, station service costs, total global adjustment costs, major maintenance, scheduled maintenance electrical and mechanical and unscheduled maintenance costs."/>
        <xdr:cNvPicPr>
          <a:picLocks noChangeAspect="1"/>
        </xdr:cNvPicPr>
      </xdr:nvPicPr>
      <xdr:blipFill>
        <a:blip xmlns:r="http://schemas.openxmlformats.org/officeDocument/2006/relationships" r:embed="rId2"/>
        <a:stretch>
          <a:fillRect/>
        </a:stretch>
      </xdr:blipFill>
      <xdr:spPr>
        <a:xfrm>
          <a:off x="5715000" y="1152525"/>
          <a:ext cx="4661647" cy="16059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20"/>
  <sheetViews>
    <sheetView tabSelected="1" topLeftCell="A21" zoomScale="115" zoomScaleNormal="115" workbookViewId="0">
      <selection activeCell="C28" sqref="C28"/>
    </sheetView>
  </sheetViews>
  <sheetFormatPr defaultRowHeight="15"/>
  <cols>
    <col min="1" max="1" width="25.7109375" customWidth="1"/>
    <col min="2" max="2" width="36.7109375" customWidth="1"/>
    <col min="3" max="3" width="36.42578125" customWidth="1"/>
    <col min="4" max="4" width="50.140625" customWidth="1"/>
    <col min="8" max="8" width="53.140625" customWidth="1"/>
  </cols>
  <sheetData>
    <row r="1" spans="1:8" ht="18.75">
      <c r="A1" s="28" t="s">
        <v>171</v>
      </c>
      <c r="B1" s="28"/>
      <c r="C1" s="28"/>
      <c r="D1" s="28"/>
      <c r="E1" s="28"/>
      <c r="F1" s="28"/>
      <c r="G1" s="28"/>
      <c r="H1" s="28"/>
    </row>
    <row r="2" spans="1:8" ht="135" customHeight="1">
      <c r="A2" s="88" t="s">
        <v>172</v>
      </c>
      <c r="B2" s="89"/>
      <c r="C2" s="89"/>
      <c r="D2" s="89"/>
      <c r="E2" s="89"/>
      <c r="F2" s="89"/>
      <c r="G2" s="89"/>
      <c r="H2" s="90"/>
    </row>
    <row r="3" spans="1:8" ht="66" customHeight="1">
      <c r="A3" s="91"/>
      <c r="B3" s="92"/>
      <c r="C3" s="92"/>
      <c r="D3" s="92"/>
      <c r="E3" s="92"/>
      <c r="F3" s="92"/>
      <c r="G3" s="92"/>
      <c r="H3" s="93"/>
    </row>
    <row r="4" spans="1:8" ht="84" customHeight="1">
      <c r="A4" s="94" t="s">
        <v>137</v>
      </c>
      <c r="B4" s="95"/>
      <c r="C4" s="95"/>
      <c r="D4" s="95"/>
      <c r="E4" s="95"/>
      <c r="F4" s="95"/>
      <c r="G4" s="95"/>
      <c r="H4" s="96"/>
    </row>
    <row r="5" spans="1:8" ht="39" customHeight="1">
      <c r="A5" s="97"/>
      <c r="B5" s="98"/>
      <c r="C5" s="98"/>
      <c r="D5" s="98"/>
      <c r="E5" s="98"/>
      <c r="F5" s="98"/>
      <c r="G5" s="98"/>
      <c r="H5" s="99"/>
    </row>
    <row r="6" spans="1:8" ht="15.75" thickBot="1">
      <c r="A6" s="43"/>
      <c r="B6" s="44"/>
      <c r="C6" s="1"/>
      <c r="D6" s="44"/>
      <c r="E6" s="1"/>
      <c r="F6" s="1"/>
      <c r="G6" s="1"/>
      <c r="H6" s="45"/>
    </row>
    <row r="7" spans="1:8">
      <c r="A7" s="46"/>
      <c r="B7" s="100" t="s">
        <v>0</v>
      </c>
      <c r="C7" s="101"/>
      <c r="D7" s="47"/>
      <c r="E7" s="47"/>
      <c r="F7" s="47"/>
      <c r="G7" s="47"/>
      <c r="H7" s="47"/>
    </row>
    <row r="8" spans="1:8">
      <c r="A8" s="48"/>
      <c r="B8" s="52" t="s">
        <v>1</v>
      </c>
      <c r="C8" s="128" t="s">
        <v>2</v>
      </c>
      <c r="D8" s="1"/>
      <c r="E8" s="1"/>
      <c r="F8" s="1"/>
      <c r="G8" s="1"/>
      <c r="H8" s="44"/>
    </row>
    <row r="9" spans="1:8">
      <c r="A9" s="48"/>
      <c r="B9" s="52" t="s">
        <v>3</v>
      </c>
      <c r="C9" s="128" t="s">
        <v>4</v>
      </c>
      <c r="D9" s="1"/>
      <c r="E9" s="1"/>
      <c r="F9" s="1"/>
      <c r="G9" s="1"/>
      <c r="H9" s="44"/>
    </row>
    <row r="10" spans="1:8">
      <c r="A10" s="48"/>
      <c r="B10" s="52" t="s">
        <v>144</v>
      </c>
      <c r="C10" s="128" t="s">
        <v>5</v>
      </c>
      <c r="D10" s="1"/>
      <c r="E10" s="1"/>
      <c r="F10" s="1"/>
      <c r="G10" s="1"/>
      <c r="H10" s="1"/>
    </row>
    <row r="11" spans="1:8" ht="52.15" customHeight="1">
      <c r="A11" s="48"/>
      <c r="B11" s="83" t="s">
        <v>173</v>
      </c>
      <c r="C11" s="129" t="s">
        <v>6</v>
      </c>
      <c r="D11" s="44"/>
      <c r="E11" s="1"/>
      <c r="F11" s="1"/>
      <c r="G11" s="1"/>
      <c r="H11" s="1"/>
    </row>
    <row r="12" spans="1:8" ht="48.6" customHeight="1" thickBot="1">
      <c r="B12" s="84" t="s">
        <v>174</v>
      </c>
      <c r="C12" s="130" t="s">
        <v>6</v>
      </c>
    </row>
    <row r="14" spans="1:8">
      <c r="A14" s="73" t="s">
        <v>158</v>
      </c>
      <c r="B14" s="73"/>
      <c r="C14" s="73"/>
      <c r="D14" s="73"/>
    </row>
    <row r="15" spans="1:8" ht="15.75" thickBot="1">
      <c r="A15" s="73"/>
      <c r="B15" s="73"/>
      <c r="C15" s="73"/>
      <c r="D15" s="73"/>
    </row>
    <row r="16" spans="1:8">
      <c r="A16" s="74" t="s">
        <v>159</v>
      </c>
      <c r="B16" s="75" t="s">
        <v>160</v>
      </c>
      <c r="C16" s="75" t="s">
        <v>63</v>
      </c>
      <c r="D16" s="76" t="s">
        <v>161</v>
      </c>
    </row>
    <row r="17" spans="1:4" ht="60">
      <c r="A17" s="77" t="s">
        <v>162</v>
      </c>
      <c r="B17" s="78"/>
      <c r="C17" s="78" t="s">
        <v>163</v>
      </c>
      <c r="D17" s="79"/>
    </row>
    <row r="18" spans="1:4" ht="90">
      <c r="A18" s="77" t="s">
        <v>164</v>
      </c>
      <c r="B18" s="78"/>
      <c r="C18" s="78" t="s">
        <v>165</v>
      </c>
      <c r="D18" s="79"/>
    </row>
    <row r="19" spans="1:4" ht="90">
      <c r="A19" s="77" t="s">
        <v>166</v>
      </c>
      <c r="B19" s="78"/>
      <c r="C19" s="78" t="s">
        <v>167</v>
      </c>
      <c r="D19" s="79"/>
    </row>
    <row r="20" spans="1:4" ht="270.75" thickBot="1">
      <c r="A20" s="80" t="s">
        <v>168</v>
      </c>
      <c r="B20" s="81"/>
      <c r="C20" s="81" t="s">
        <v>169</v>
      </c>
      <c r="D20" s="82" t="s">
        <v>170</v>
      </c>
    </row>
  </sheetData>
  <mergeCells count="3">
    <mergeCell ref="A2:H3"/>
    <mergeCell ref="A4:H5"/>
    <mergeCell ref="B7:C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28"/>
  <sheetViews>
    <sheetView zoomScale="80" zoomScaleNormal="80" workbookViewId="0">
      <pane xSplit="2" ySplit="4" topLeftCell="H23" activePane="bottomRight" state="frozen"/>
      <selection pane="topRight" activeCell="C1" sqref="C1"/>
      <selection pane="bottomLeft" activeCell="A8" sqref="A8"/>
      <selection pane="bottomRight" activeCell="N30" sqref="N30"/>
    </sheetView>
  </sheetViews>
  <sheetFormatPr defaultRowHeight="15" outlineLevelRow="1"/>
  <cols>
    <col min="1" max="1" width="4.42578125" style="2" customWidth="1"/>
    <col min="2" max="2" width="69.28515625" style="3" customWidth="1"/>
    <col min="3" max="3" width="61.5703125" customWidth="1"/>
    <col min="4" max="4" width="32.42578125" customWidth="1"/>
    <col min="5" max="5" width="48" style="42" customWidth="1"/>
    <col min="6" max="6" width="51.42578125" customWidth="1"/>
    <col min="7" max="7" width="70" customWidth="1"/>
    <col min="8" max="8" width="82" customWidth="1"/>
  </cols>
  <sheetData>
    <row r="1" spans="1:8" s="5" customFormat="1" ht="18.75">
      <c r="A1" s="103" t="s">
        <v>175</v>
      </c>
      <c r="B1" s="103"/>
      <c r="C1" s="103"/>
      <c r="D1" s="103"/>
      <c r="E1" s="103"/>
      <c r="F1" s="103"/>
      <c r="G1" s="103"/>
      <c r="H1" s="103"/>
    </row>
    <row r="2" spans="1:8" s="5" customFormat="1" ht="18.75">
      <c r="A2" s="1" t="s">
        <v>7</v>
      </c>
      <c r="E2" s="56"/>
    </row>
    <row r="3" spans="1:8" s="6" customFormat="1" ht="15.75">
      <c r="E3" s="40"/>
    </row>
    <row r="4" spans="1:8" s="3" customFormat="1">
      <c r="A4" s="2"/>
      <c r="B4" s="9" t="s">
        <v>8</v>
      </c>
      <c r="C4" s="10" t="s">
        <v>9</v>
      </c>
      <c r="D4" s="10" t="s">
        <v>10</v>
      </c>
      <c r="E4" s="10" t="s">
        <v>134</v>
      </c>
      <c r="F4" s="9" t="s">
        <v>11</v>
      </c>
      <c r="G4" s="9" t="s">
        <v>12</v>
      </c>
      <c r="H4" s="9" t="s">
        <v>13</v>
      </c>
    </row>
    <row r="5" spans="1:8">
      <c r="A5" s="4" t="s">
        <v>14</v>
      </c>
      <c r="B5" s="11" t="s">
        <v>15</v>
      </c>
      <c r="C5" s="12"/>
      <c r="D5" s="12"/>
      <c r="E5" s="41"/>
      <c r="F5" s="12"/>
      <c r="G5" s="12"/>
      <c r="H5" s="12"/>
    </row>
    <row r="6" spans="1:8" ht="89.25" customHeight="1" outlineLevel="1">
      <c r="A6" s="22" t="s">
        <v>16</v>
      </c>
      <c r="B6" s="36" t="s">
        <v>15</v>
      </c>
      <c r="C6" s="24" t="s">
        <v>17</v>
      </c>
      <c r="D6" s="34" t="s">
        <v>18</v>
      </c>
      <c r="E6" s="24" t="s">
        <v>19</v>
      </c>
      <c r="F6" s="64">
        <f>5000/5400</f>
        <v>0.92592592592592593</v>
      </c>
      <c r="G6" s="65" t="s">
        <v>20</v>
      </c>
      <c r="H6" s="65" t="s">
        <v>21</v>
      </c>
    </row>
    <row r="7" spans="1:8">
      <c r="A7" s="7" t="s">
        <v>22</v>
      </c>
      <c r="B7" s="25" t="s">
        <v>23</v>
      </c>
      <c r="C7" s="12"/>
      <c r="D7" s="12"/>
      <c r="E7" s="41"/>
      <c r="F7" s="53"/>
      <c r="G7" s="53"/>
      <c r="H7" s="53"/>
    </row>
    <row r="8" spans="1:8" s="3" customFormat="1" ht="46.5" customHeight="1" outlineLevel="1">
      <c r="A8" s="2" t="s">
        <v>24</v>
      </c>
      <c r="B8" s="37" t="s">
        <v>177</v>
      </c>
      <c r="C8" s="54" t="s">
        <v>26</v>
      </c>
      <c r="D8" s="34" t="s">
        <v>18</v>
      </c>
      <c r="E8" s="55" t="s">
        <v>27</v>
      </c>
      <c r="F8" s="66">
        <f>20/F6</f>
        <v>21.6</v>
      </c>
      <c r="G8" s="67" t="s">
        <v>28</v>
      </c>
      <c r="H8" s="67" t="s">
        <v>29</v>
      </c>
    </row>
    <row r="9" spans="1:8" s="3" customFormat="1" ht="46.5" customHeight="1" outlineLevel="1">
      <c r="A9" s="2"/>
      <c r="B9" s="37" t="s">
        <v>178</v>
      </c>
      <c r="C9" s="54" t="s">
        <v>26</v>
      </c>
      <c r="D9" s="34" t="s">
        <v>18</v>
      </c>
      <c r="E9" s="55" t="s">
        <v>27</v>
      </c>
      <c r="F9" s="66">
        <f>21/F6</f>
        <v>22.68</v>
      </c>
      <c r="G9" s="67" t="s">
        <v>28</v>
      </c>
      <c r="H9" s="67"/>
    </row>
    <row r="10" spans="1:8" s="3" customFormat="1" ht="46.5" customHeight="1" outlineLevel="1">
      <c r="A10" s="2"/>
      <c r="B10" s="37" t="s">
        <v>179</v>
      </c>
      <c r="C10" s="54" t="s">
        <v>26</v>
      </c>
      <c r="D10" s="34" t="s">
        <v>18</v>
      </c>
      <c r="E10" s="55" t="s">
        <v>27</v>
      </c>
      <c r="F10" s="66">
        <f>18/F6</f>
        <v>19.440000000000001</v>
      </c>
      <c r="G10" s="67" t="s">
        <v>28</v>
      </c>
      <c r="H10" s="67"/>
    </row>
    <row r="11" spans="1:8" s="3" customFormat="1" ht="46.5" customHeight="1" outlineLevel="1">
      <c r="A11" s="2"/>
      <c r="B11" s="37" t="s">
        <v>180</v>
      </c>
      <c r="C11" s="54" t="s">
        <v>26</v>
      </c>
      <c r="D11" s="34" t="s">
        <v>18</v>
      </c>
      <c r="E11" s="55" t="s">
        <v>27</v>
      </c>
      <c r="F11" s="66">
        <f>17/F6</f>
        <v>18.36</v>
      </c>
      <c r="G11" s="67" t="s">
        <v>28</v>
      </c>
      <c r="H11" s="67"/>
    </row>
    <row r="12" spans="1:8" s="3" customFormat="1" ht="46.5" customHeight="1" outlineLevel="1">
      <c r="A12" s="2"/>
      <c r="B12" s="37" t="s">
        <v>181</v>
      </c>
      <c r="C12" s="54" t="s">
        <v>26</v>
      </c>
      <c r="D12" s="34" t="s">
        <v>18</v>
      </c>
      <c r="E12" s="55" t="s">
        <v>27</v>
      </c>
      <c r="F12" s="66">
        <f>18/F6</f>
        <v>19.440000000000001</v>
      </c>
      <c r="G12" s="67" t="s">
        <v>28</v>
      </c>
      <c r="H12" s="67"/>
    </row>
    <row r="13" spans="1:8" s="3" customFormat="1" ht="46.5" customHeight="1" outlineLevel="1">
      <c r="A13" s="2"/>
      <c r="B13" s="37" t="s">
        <v>182</v>
      </c>
      <c r="C13" s="54" t="s">
        <v>26</v>
      </c>
      <c r="D13" s="34" t="s">
        <v>18</v>
      </c>
      <c r="E13" s="55" t="s">
        <v>27</v>
      </c>
      <c r="F13" s="66">
        <f>3/F6</f>
        <v>3.2399999999999998</v>
      </c>
      <c r="G13" s="67" t="s">
        <v>28</v>
      </c>
      <c r="H13" s="67"/>
    </row>
    <row r="14" spans="1:8" s="3" customFormat="1" ht="46.5" customHeight="1" outlineLevel="1">
      <c r="A14" s="2"/>
      <c r="B14" s="37" t="s">
        <v>183</v>
      </c>
      <c r="C14" s="54" t="s">
        <v>26</v>
      </c>
      <c r="D14" s="34" t="s">
        <v>18</v>
      </c>
      <c r="E14" s="55" t="s">
        <v>27</v>
      </c>
      <c r="F14" s="66">
        <f>28/F6</f>
        <v>30.24</v>
      </c>
      <c r="G14" s="67" t="s">
        <v>28</v>
      </c>
      <c r="H14" s="67"/>
    </row>
    <row r="15" spans="1:8" s="3" customFormat="1" ht="46.5" customHeight="1" outlineLevel="1">
      <c r="A15" s="2"/>
      <c r="B15" s="37" t="s">
        <v>184</v>
      </c>
      <c r="C15" s="54" t="s">
        <v>26</v>
      </c>
      <c r="D15" s="34" t="s">
        <v>18</v>
      </c>
      <c r="E15" s="55" t="s">
        <v>27</v>
      </c>
      <c r="F15" s="66">
        <f>13/F6</f>
        <v>14.04</v>
      </c>
      <c r="G15" s="67" t="s">
        <v>28</v>
      </c>
      <c r="H15" s="67"/>
    </row>
    <row r="16" spans="1:8" s="3" customFormat="1" ht="46.5" customHeight="1" outlineLevel="1">
      <c r="A16" s="2"/>
      <c r="B16" s="37" t="s">
        <v>185</v>
      </c>
      <c r="C16" s="54" t="s">
        <v>26</v>
      </c>
      <c r="D16" s="34" t="s">
        <v>18</v>
      </c>
      <c r="E16" s="55" t="s">
        <v>27</v>
      </c>
      <c r="F16" s="66">
        <f>18/F6</f>
        <v>19.440000000000001</v>
      </c>
      <c r="G16" s="67" t="s">
        <v>28</v>
      </c>
      <c r="H16" s="67"/>
    </row>
    <row r="17" spans="1:8" s="3" customFormat="1" ht="46.5" customHeight="1" outlineLevel="1">
      <c r="A17" s="2"/>
      <c r="B17" s="37" t="s">
        <v>186</v>
      </c>
      <c r="C17" s="54" t="s">
        <v>26</v>
      </c>
      <c r="D17" s="34" t="s">
        <v>18</v>
      </c>
      <c r="E17" s="55" t="s">
        <v>27</v>
      </c>
      <c r="F17" s="66">
        <f>14/F6</f>
        <v>15.12</v>
      </c>
      <c r="G17" s="67" t="s">
        <v>28</v>
      </c>
      <c r="H17" s="67"/>
    </row>
    <row r="18" spans="1:8" s="3" customFormat="1" ht="46.5" customHeight="1" outlineLevel="1">
      <c r="A18" s="2"/>
      <c r="B18" s="37" t="s">
        <v>187</v>
      </c>
      <c r="C18" s="54" t="s">
        <v>26</v>
      </c>
      <c r="D18" s="34" t="s">
        <v>18</v>
      </c>
      <c r="E18" s="55" t="s">
        <v>27</v>
      </c>
      <c r="F18" s="66">
        <f>16/F6</f>
        <v>17.28</v>
      </c>
      <c r="G18" s="67" t="s">
        <v>28</v>
      </c>
      <c r="H18" s="67"/>
    </row>
    <row r="19" spans="1:8" s="3" customFormat="1" ht="46.5" customHeight="1" outlineLevel="1">
      <c r="A19" s="2"/>
      <c r="B19" s="37" t="s">
        <v>188</v>
      </c>
      <c r="C19" s="54" t="s">
        <v>26</v>
      </c>
      <c r="D19" s="34" t="s">
        <v>18</v>
      </c>
      <c r="E19" s="55" t="s">
        <v>27</v>
      </c>
      <c r="F19" s="66">
        <f>24/F6</f>
        <v>25.919999999999998</v>
      </c>
      <c r="G19" s="67" t="s">
        <v>28</v>
      </c>
      <c r="H19" s="67"/>
    </row>
    <row r="20" spans="1:8" s="3" customFormat="1" ht="165" outlineLevel="1">
      <c r="A20" s="2" t="s">
        <v>30</v>
      </c>
      <c r="B20" s="37" t="s">
        <v>31</v>
      </c>
      <c r="C20" s="54" t="s">
        <v>32</v>
      </c>
      <c r="D20" s="34" t="s">
        <v>33</v>
      </c>
      <c r="E20" s="55" t="s">
        <v>27</v>
      </c>
      <c r="F20" s="66">
        <f>100/5000*20</f>
        <v>0.4</v>
      </c>
      <c r="G20" s="68" t="s">
        <v>34</v>
      </c>
      <c r="H20" s="67" t="s">
        <v>139</v>
      </c>
    </row>
    <row r="21" spans="1:8" s="3" customFormat="1" ht="149.25" customHeight="1" outlineLevel="1">
      <c r="A21" s="2" t="s">
        <v>35</v>
      </c>
      <c r="B21" s="37" t="s">
        <v>36</v>
      </c>
      <c r="C21" s="54" t="s">
        <v>37</v>
      </c>
      <c r="D21" s="23" t="s">
        <v>38</v>
      </c>
      <c r="E21" s="55" t="s">
        <v>27</v>
      </c>
      <c r="F21" s="69">
        <f>(200000)/(5000*10)</f>
        <v>4</v>
      </c>
      <c r="G21" s="70" t="s">
        <v>39</v>
      </c>
      <c r="H21" s="70" t="s">
        <v>40</v>
      </c>
    </row>
    <row r="22" spans="1:8" s="3" customFormat="1" ht="102.75" customHeight="1" outlineLevel="1">
      <c r="A22" s="2" t="s">
        <v>41</v>
      </c>
      <c r="B22" s="50" t="s">
        <v>42</v>
      </c>
      <c r="C22" s="54" t="s">
        <v>43</v>
      </c>
      <c r="D22" s="34" t="s">
        <v>18</v>
      </c>
      <c r="E22" s="55" t="s">
        <v>27</v>
      </c>
      <c r="F22" s="132">
        <f>(1000*5)/(5000*5)</f>
        <v>0.2</v>
      </c>
      <c r="G22" s="131" t="s">
        <v>44</v>
      </c>
      <c r="H22" s="131" t="s">
        <v>45</v>
      </c>
    </row>
    <row r="23" spans="1:8" s="3" customFormat="1" ht="90" customHeight="1" outlineLevel="1">
      <c r="A23" s="2" t="s">
        <v>46</v>
      </c>
      <c r="B23" s="50" t="s">
        <v>47</v>
      </c>
      <c r="C23" s="54" t="s">
        <v>48</v>
      </c>
      <c r="D23" s="34" t="s">
        <v>18</v>
      </c>
      <c r="E23" s="55" t="s">
        <v>27</v>
      </c>
      <c r="F23" s="132">
        <f>(1000+500+500+1500+700)/(5000*5)</f>
        <v>0.16800000000000001</v>
      </c>
      <c r="G23" s="131" t="s">
        <v>49</v>
      </c>
      <c r="H23" s="131" t="s">
        <v>50</v>
      </c>
    </row>
    <row r="24" spans="1:8" s="3" customFormat="1" ht="90" customHeight="1" outlineLevel="1">
      <c r="A24" s="2" t="s">
        <v>189</v>
      </c>
      <c r="B24" s="50" t="s">
        <v>190</v>
      </c>
      <c r="C24" s="54" t="s">
        <v>191</v>
      </c>
      <c r="D24" s="34" t="s">
        <v>192</v>
      </c>
      <c r="E24" s="55" t="s">
        <v>27</v>
      </c>
      <c r="F24" s="132">
        <f>(95000+5000)/5000</f>
        <v>20</v>
      </c>
      <c r="G24" s="131" t="s">
        <v>208</v>
      </c>
      <c r="H24" s="131" t="s">
        <v>209</v>
      </c>
    </row>
    <row r="25" spans="1:8" s="3" customFormat="1">
      <c r="A25" s="4" t="s">
        <v>51</v>
      </c>
      <c r="B25" s="60" t="s">
        <v>53</v>
      </c>
      <c r="C25" s="61"/>
      <c r="D25" s="61"/>
      <c r="E25" s="62"/>
      <c r="F25" s="62"/>
      <c r="G25" s="62"/>
      <c r="H25" s="62"/>
    </row>
    <row r="26" spans="1:8" s="3" customFormat="1" ht="47.25" customHeight="1" outlineLevel="1">
      <c r="A26" s="2" t="s">
        <v>52</v>
      </c>
      <c r="B26" s="37" t="s">
        <v>54</v>
      </c>
      <c r="C26" s="102" t="s">
        <v>55</v>
      </c>
      <c r="D26" s="102" t="s">
        <v>56</v>
      </c>
      <c r="E26" s="104" t="s">
        <v>57</v>
      </c>
      <c r="F26" s="132">
        <f>(0.5/10)*20</f>
        <v>1</v>
      </c>
      <c r="G26" s="133" t="s">
        <v>58</v>
      </c>
      <c r="H26" s="134" t="s">
        <v>133</v>
      </c>
    </row>
    <row r="27" spans="1:8" ht="40.5" customHeight="1">
      <c r="A27" s="2" t="s">
        <v>141</v>
      </c>
      <c r="B27" s="37" t="s">
        <v>59</v>
      </c>
      <c r="C27" s="102"/>
      <c r="D27" s="102"/>
      <c r="E27" s="104"/>
      <c r="F27" s="132">
        <f>(0.5/10)*20</f>
        <v>1</v>
      </c>
      <c r="G27" s="133"/>
      <c r="H27" s="135"/>
    </row>
    <row r="28" spans="1:8" ht="50.25" customHeight="1">
      <c r="A28" s="2" t="s">
        <v>142</v>
      </c>
      <c r="B28" s="37" t="s">
        <v>60</v>
      </c>
      <c r="C28" s="102"/>
      <c r="D28" s="102"/>
      <c r="E28" s="104"/>
      <c r="F28" s="132">
        <f>(0.5/10)*20</f>
        <v>1</v>
      </c>
      <c r="G28" s="133"/>
      <c r="H28" s="135"/>
    </row>
  </sheetData>
  <mergeCells count="6">
    <mergeCell ref="C26:C28"/>
    <mergeCell ref="A1:H1"/>
    <mergeCell ref="D26:D28"/>
    <mergeCell ref="E26:E28"/>
    <mergeCell ref="G26:G28"/>
    <mergeCell ref="H26:H2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13"/>
  <sheetViews>
    <sheetView topLeftCell="G1" zoomScaleNormal="100" workbookViewId="0">
      <selection activeCell="W1" sqref="W1"/>
    </sheetView>
  </sheetViews>
  <sheetFormatPr defaultRowHeight="15"/>
  <cols>
    <col min="2" max="2" width="37.85546875" customWidth="1"/>
    <col min="3" max="3" width="99.7109375" customWidth="1"/>
    <col min="4" max="4" width="68.28515625" customWidth="1"/>
    <col min="5" max="5" width="46.28515625" style="38" customWidth="1"/>
    <col min="6" max="6" width="34.42578125" customWidth="1"/>
  </cols>
  <sheetData>
    <row r="1" spans="1:6" ht="18.75">
      <c r="A1" s="26" t="s">
        <v>176</v>
      </c>
      <c r="B1" s="26"/>
      <c r="C1" s="26"/>
    </row>
    <row r="2" spans="1:6">
      <c r="A2" s="33" t="s">
        <v>61</v>
      </c>
      <c r="B2" s="33" t="s">
        <v>62</v>
      </c>
      <c r="C2" s="33" t="s">
        <v>63</v>
      </c>
      <c r="D2" s="33" t="s">
        <v>64</v>
      </c>
      <c r="E2" s="39" t="s">
        <v>65</v>
      </c>
      <c r="F2" s="39" t="s">
        <v>140</v>
      </c>
    </row>
    <row r="3" spans="1:6" s="27" customFormat="1">
      <c r="A3" s="105" t="s">
        <v>15</v>
      </c>
      <c r="B3" s="105"/>
      <c r="C3" s="105"/>
      <c r="D3" s="105"/>
      <c r="E3" s="105"/>
      <c r="F3" s="10"/>
    </row>
    <row r="4" spans="1:6" ht="203.25" customHeight="1">
      <c r="A4" s="29" t="s">
        <v>16</v>
      </c>
      <c r="B4" s="29" t="s">
        <v>15</v>
      </c>
      <c r="C4" s="23" t="s">
        <v>66</v>
      </c>
      <c r="D4" s="34" t="s">
        <v>67</v>
      </c>
      <c r="E4" s="34" t="s">
        <v>18</v>
      </c>
      <c r="F4" s="8"/>
    </row>
    <row r="5" spans="1:6">
      <c r="A5" s="106" t="s">
        <v>68</v>
      </c>
      <c r="B5" s="107"/>
      <c r="C5" s="107"/>
      <c r="D5" s="107"/>
      <c r="E5" s="108"/>
      <c r="F5" s="10"/>
    </row>
    <row r="6" spans="1:6" ht="208.5" customHeight="1">
      <c r="A6" s="31" t="s">
        <v>24</v>
      </c>
      <c r="B6" s="29" t="s">
        <v>25</v>
      </c>
      <c r="C6" s="49" t="s">
        <v>69</v>
      </c>
      <c r="D6" s="34" t="s">
        <v>70</v>
      </c>
      <c r="E6" s="34" t="s">
        <v>18</v>
      </c>
      <c r="F6" s="8"/>
    </row>
    <row r="7" spans="1:6" ht="315" customHeight="1">
      <c r="A7" s="31" t="s">
        <v>30</v>
      </c>
      <c r="B7" s="29" t="s">
        <v>31</v>
      </c>
      <c r="C7" s="34" t="s">
        <v>71</v>
      </c>
      <c r="D7" s="35" t="s">
        <v>72</v>
      </c>
      <c r="E7" s="35" t="s">
        <v>18</v>
      </c>
      <c r="F7" s="8"/>
    </row>
    <row r="8" spans="1:6" ht="240">
      <c r="A8" s="31" t="s">
        <v>35</v>
      </c>
      <c r="B8" s="29" t="s">
        <v>36</v>
      </c>
      <c r="C8" s="30" t="s">
        <v>145</v>
      </c>
      <c r="D8" s="23" t="s">
        <v>73</v>
      </c>
      <c r="E8" s="23" t="s">
        <v>74</v>
      </c>
      <c r="F8" s="8"/>
    </row>
    <row r="9" spans="1:6" ht="405">
      <c r="A9" s="31" t="s">
        <v>41</v>
      </c>
      <c r="B9" s="29" t="s">
        <v>42</v>
      </c>
      <c r="C9" s="23" t="s">
        <v>75</v>
      </c>
      <c r="D9" s="24" t="s">
        <v>76</v>
      </c>
      <c r="E9" s="24" t="s">
        <v>77</v>
      </c>
      <c r="F9" s="8"/>
    </row>
    <row r="10" spans="1:6" ht="165">
      <c r="A10" s="31" t="s">
        <v>46</v>
      </c>
      <c r="B10" s="29" t="s">
        <v>47</v>
      </c>
      <c r="C10" s="34" t="s">
        <v>78</v>
      </c>
      <c r="D10" s="23" t="s">
        <v>79</v>
      </c>
      <c r="E10" s="23" t="s">
        <v>80</v>
      </c>
      <c r="F10" s="8"/>
    </row>
    <row r="11" spans="1:6" ht="120">
      <c r="A11" s="31" t="s">
        <v>189</v>
      </c>
      <c r="B11" s="29" t="s">
        <v>193</v>
      </c>
      <c r="C11" s="34" t="s">
        <v>194</v>
      </c>
      <c r="D11" s="23" t="s">
        <v>195</v>
      </c>
      <c r="E11" s="34" t="s">
        <v>192</v>
      </c>
      <c r="F11" s="8"/>
    </row>
    <row r="12" spans="1:6">
      <c r="A12" s="106" t="s">
        <v>81</v>
      </c>
      <c r="B12" s="107"/>
      <c r="C12" s="107"/>
      <c r="D12" s="107"/>
      <c r="E12" s="108"/>
      <c r="F12" s="10"/>
    </row>
    <row r="13" spans="1:6" ht="195">
      <c r="A13" s="31" t="s">
        <v>143</v>
      </c>
      <c r="B13" s="32" t="s">
        <v>53</v>
      </c>
      <c r="C13" s="30" t="s">
        <v>82</v>
      </c>
      <c r="D13" s="30" t="s">
        <v>83</v>
      </c>
      <c r="E13" s="23" t="s">
        <v>84</v>
      </c>
      <c r="F13" s="8"/>
    </row>
  </sheetData>
  <mergeCells count="3">
    <mergeCell ref="A3:E3"/>
    <mergeCell ref="A5:E5"/>
    <mergeCell ref="A12:E12"/>
  </mergeCells>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7"/>
  <sheetViews>
    <sheetView topLeftCell="F3" zoomScaleNormal="100" workbookViewId="0">
      <selection activeCell="F6" sqref="F6:F7"/>
    </sheetView>
  </sheetViews>
  <sheetFormatPr defaultColWidth="9.140625" defaultRowHeight="15"/>
  <cols>
    <col min="1" max="1" width="2.7109375" style="13" bestFit="1" customWidth="1"/>
    <col min="2" max="2" width="12.85546875" style="14" customWidth="1"/>
    <col min="3" max="3" width="7.5703125" style="14" customWidth="1"/>
    <col min="4" max="4" width="57.28515625" style="14" customWidth="1"/>
    <col min="5" max="5" width="78" style="14" customWidth="1"/>
    <col min="6" max="6" width="11.5703125" style="14" customWidth="1"/>
    <col min="7" max="16" width="9.140625" style="14"/>
    <col min="17" max="17" width="10.140625" style="14" bestFit="1" customWidth="1"/>
    <col min="18" max="16384" width="9.140625" style="14"/>
  </cols>
  <sheetData>
    <row r="1" spans="1:17" ht="15.75" thickBot="1"/>
    <row r="2" spans="1:17" ht="25.5" customHeight="1" thickBot="1">
      <c r="A2" s="57"/>
      <c r="B2" s="119" t="s">
        <v>85</v>
      </c>
      <c r="C2" s="120"/>
      <c r="D2" s="121"/>
      <c r="E2" s="58"/>
      <c r="F2" s="112"/>
      <c r="G2" s="113"/>
      <c r="H2" s="113"/>
      <c r="I2" s="113"/>
      <c r="J2" s="113"/>
      <c r="K2" s="113"/>
      <c r="L2" s="113"/>
      <c r="M2" s="113"/>
      <c r="N2" s="113"/>
      <c r="O2" s="113"/>
      <c r="P2" s="113"/>
      <c r="Q2" s="114"/>
    </row>
    <row r="3" spans="1:17" ht="39" customHeight="1" thickBot="1">
      <c r="A3" s="15" t="s">
        <v>61</v>
      </c>
      <c r="B3" s="16" t="s">
        <v>86</v>
      </c>
      <c r="C3" s="16" t="s">
        <v>87</v>
      </c>
      <c r="D3" s="16" t="s">
        <v>88</v>
      </c>
      <c r="E3" s="16" t="s">
        <v>89</v>
      </c>
      <c r="F3" s="109" t="s">
        <v>90</v>
      </c>
      <c r="G3" s="110"/>
      <c r="H3" s="110"/>
      <c r="I3" s="110"/>
      <c r="J3" s="110"/>
      <c r="K3" s="110"/>
      <c r="L3" s="110"/>
      <c r="M3" s="110"/>
      <c r="N3" s="110"/>
      <c r="O3" s="110"/>
      <c r="P3" s="110"/>
      <c r="Q3" s="111"/>
    </row>
    <row r="4" spans="1:17" ht="76.5" customHeight="1">
      <c r="A4" s="115">
        <v>1</v>
      </c>
      <c r="B4" s="117" t="s">
        <v>91</v>
      </c>
      <c r="C4" s="115" t="s">
        <v>92</v>
      </c>
      <c r="D4" s="126" t="s">
        <v>93</v>
      </c>
      <c r="E4" s="124"/>
      <c r="F4" s="86" t="s">
        <v>207</v>
      </c>
      <c r="G4" s="87" t="s">
        <v>196</v>
      </c>
      <c r="H4" s="87" t="s">
        <v>197</v>
      </c>
      <c r="I4" s="87" t="s">
        <v>198</v>
      </c>
      <c r="J4" s="87" t="s">
        <v>199</v>
      </c>
      <c r="K4" s="87" t="s">
        <v>200</v>
      </c>
      <c r="L4" s="87" t="s">
        <v>201</v>
      </c>
      <c r="M4" s="87" t="s">
        <v>202</v>
      </c>
      <c r="N4" s="87" t="s">
        <v>203</v>
      </c>
      <c r="O4" s="87" t="s">
        <v>204</v>
      </c>
      <c r="P4" s="87" t="s">
        <v>205</v>
      </c>
      <c r="Q4" s="85" t="s">
        <v>206</v>
      </c>
    </row>
    <row r="5" spans="1:17" ht="64.5" customHeight="1" thickBot="1">
      <c r="A5" s="122"/>
      <c r="B5" s="123"/>
      <c r="C5" s="122"/>
      <c r="D5" s="127"/>
      <c r="E5" s="125"/>
      <c r="F5" s="136">
        <f>SUM('Reference Level Cost Components'!$F$20:$F$24,'Reference Level Cost Components'!$F8)</f>
        <v>46.368000000000002</v>
      </c>
      <c r="G5" s="136">
        <f>SUM('Reference Level Cost Components'!$F$20:$F$24,'Reference Level Cost Components'!$F9)</f>
        <v>47.448</v>
      </c>
      <c r="H5" s="136">
        <f>SUM('Reference Level Cost Components'!$F$20:$F$24,'Reference Level Cost Components'!$F10)</f>
        <v>44.207999999999998</v>
      </c>
      <c r="I5" s="136">
        <f>SUM('Reference Level Cost Components'!$F$20:$F$24,'Reference Level Cost Components'!$F11)</f>
        <v>43.128</v>
      </c>
      <c r="J5" s="136">
        <f>SUM('Reference Level Cost Components'!$F$20:$F$24,'Reference Level Cost Components'!$F12)</f>
        <v>44.207999999999998</v>
      </c>
      <c r="K5" s="136">
        <f>SUM('Reference Level Cost Components'!$F$20:$F$24,'Reference Level Cost Components'!$F13)</f>
        <v>28.007999999999999</v>
      </c>
      <c r="L5" s="136">
        <f>SUM('Reference Level Cost Components'!$F$20:$F$24,'Reference Level Cost Components'!$F14)</f>
        <v>55.007999999999996</v>
      </c>
      <c r="M5" s="136">
        <f>SUM('Reference Level Cost Components'!$F$20:$F$24,'Reference Level Cost Components'!$F15)</f>
        <v>38.808</v>
      </c>
      <c r="N5" s="136">
        <f>SUM('Reference Level Cost Components'!$F$20:$F$24,'Reference Level Cost Components'!$F16)</f>
        <v>44.207999999999998</v>
      </c>
      <c r="O5" s="136">
        <f>SUM('Reference Level Cost Components'!$F$20:$F$24,'Reference Level Cost Components'!$F17)</f>
        <v>39.887999999999998</v>
      </c>
      <c r="P5" s="136">
        <f>SUM('Reference Level Cost Components'!$F$20:$F$24,'Reference Level Cost Components'!$F18)</f>
        <v>42.048000000000002</v>
      </c>
      <c r="Q5" s="136">
        <f>SUM('Reference Level Cost Components'!$F$20:$F$24,'Reference Level Cost Components'!$F19)</f>
        <v>50.688000000000002</v>
      </c>
    </row>
    <row r="6" spans="1:17" ht="89.25" customHeight="1">
      <c r="A6" s="115">
        <v>2</v>
      </c>
      <c r="B6" s="117" t="s">
        <v>94</v>
      </c>
      <c r="C6" s="115" t="s">
        <v>92</v>
      </c>
      <c r="D6" s="17" t="s">
        <v>95</v>
      </c>
      <c r="E6" s="115"/>
      <c r="F6" s="137">
        <f>'Reference Level Cost Components'!F26</f>
        <v>1</v>
      </c>
    </row>
    <row r="7" spans="1:17" ht="39" thickBot="1">
      <c r="A7" s="116"/>
      <c r="B7" s="118"/>
      <c r="C7" s="116"/>
      <c r="D7" s="59" t="s">
        <v>132</v>
      </c>
      <c r="E7" s="116"/>
      <c r="F7" s="138"/>
    </row>
  </sheetData>
  <mergeCells count="12">
    <mergeCell ref="F3:Q3"/>
    <mergeCell ref="F2:Q2"/>
    <mergeCell ref="A6:A7"/>
    <mergeCell ref="B6:B7"/>
    <mergeCell ref="C6:C7"/>
    <mergeCell ref="E6:E7"/>
    <mergeCell ref="B2:D2"/>
    <mergeCell ref="A4:A5"/>
    <mergeCell ref="B4:B5"/>
    <mergeCell ref="C4:C5"/>
    <mergeCell ref="E4:E5"/>
    <mergeCell ref="D4:D5"/>
  </mergeCells>
  <pageMargins left="0.7" right="0.7" top="0.75" bottom="0.75" header="0.3" footer="0.3"/>
  <pageSetup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5"/>
  <sheetViews>
    <sheetView zoomScaleNormal="100" workbookViewId="0">
      <selection activeCell="D5" sqref="D5:F5"/>
    </sheetView>
  </sheetViews>
  <sheetFormatPr defaultRowHeight="15"/>
  <cols>
    <col min="1" max="1" width="15.140625" customWidth="1"/>
    <col min="2" max="2" width="7.7109375" bestFit="1" customWidth="1"/>
    <col min="3" max="3" width="18.28515625" customWidth="1"/>
    <col min="4" max="4" width="11.7109375" customWidth="1"/>
    <col min="5" max="5" width="10.28515625" customWidth="1"/>
    <col min="6" max="6" width="15.85546875" customWidth="1"/>
    <col min="7" max="7" width="12" customWidth="1"/>
    <col min="8" max="8" width="10.5703125" customWidth="1"/>
    <col min="9" max="9" width="11.5703125" customWidth="1"/>
    <col min="10" max="10" width="22.140625" customWidth="1"/>
  </cols>
  <sheetData>
    <row r="1" spans="1:10" ht="51">
      <c r="A1" s="18" t="s">
        <v>96</v>
      </c>
      <c r="B1" s="18" t="s">
        <v>87</v>
      </c>
      <c r="C1" s="18" t="s">
        <v>63</v>
      </c>
      <c r="D1" s="18" t="s">
        <v>149</v>
      </c>
      <c r="E1" s="18" t="s">
        <v>150</v>
      </c>
      <c r="F1" s="18" t="s">
        <v>151</v>
      </c>
      <c r="G1" s="18" t="s">
        <v>152</v>
      </c>
      <c r="H1" s="18" t="s">
        <v>153</v>
      </c>
      <c r="I1" s="18" t="s">
        <v>154</v>
      </c>
      <c r="J1" s="18" t="s">
        <v>135</v>
      </c>
    </row>
    <row r="2" spans="1:10" ht="89.25">
      <c r="A2" s="19" t="s">
        <v>155</v>
      </c>
      <c r="B2" s="20" t="s">
        <v>99</v>
      </c>
      <c r="C2" s="71" t="s">
        <v>156</v>
      </c>
      <c r="D2" s="139">
        <v>0</v>
      </c>
      <c r="E2" s="139">
        <v>100</v>
      </c>
      <c r="F2" s="139">
        <v>15</v>
      </c>
      <c r="G2" s="139">
        <v>15</v>
      </c>
      <c r="H2" s="139">
        <v>15</v>
      </c>
      <c r="I2" s="139">
        <v>15</v>
      </c>
      <c r="J2" s="139" t="s">
        <v>136</v>
      </c>
    </row>
    <row r="4" spans="1:10" ht="38.25">
      <c r="A4" s="18" t="s">
        <v>96</v>
      </c>
      <c r="B4" s="18" t="s">
        <v>87</v>
      </c>
      <c r="C4" s="18" t="s">
        <v>63</v>
      </c>
      <c r="D4" s="18" t="s">
        <v>97</v>
      </c>
      <c r="E4" s="18" t="s">
        <v>98</v>
      </c>
      <c r="F4" s="18" t="s">
        <v>157</v>
      </c>
    </row>
    <row r="5" spans="1:10" ht="76.5">
      <c r="A5" s="19" t="s">
        <v>100</v>
      </c>
      <c r="B5" s="20" t="s">
        <v>99</v>
      </c>
      <c r="C5" s="20" t="s">
        <v>101</v>
      </c>
      <c r="D5" s="139">
        <v>15</v>
      </c>
      <c r="E5" s="139">
        <v>15</v>
      </c>
      <c r="F5" s="139" t="s">
        <v>136</v>
      </c>
      <c r="G5" s="72"/>
      <c r="H5" s="72"/>
      <c r="I5" s="72"/>
      <c r="J5" s="7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4"/>
  <sheetViews>
    <sheetView zoomScale="80" zoomScaleNormal="80" workbookViewId="0">
      <selection activeCell="E3" sqref="E3:F14"/>
    </sheetView>
  </sheetViews>
  <sheetFormatPr defaultRowHeight="15"/>
  <cols>
    <col min="1" max="1" width="5.140625" customWidth="1"/>
    <col min="2" max="2" width="23" customWidth="1"/>
    <col min="3" max="3" width="12.85546875" customWidth="1"/>
    <col min="4" max="4" width="52.140625" customWidth="1"/>
    <col min="5" max="5" width="16.42578125" customWidth="1"/>
    <col min="6" max="6" width="30.85546875" customWidth="1"/>
  </cols>
  <sheetData>
    <row r="2" spans="1:6">
      <c r="A2" s="18" t="s">
        <v>61</v>
      </c>
      <c r="B2" s="18" t="s">
        <v>86</v>
      </c>
      <c r="C2" s="18" t="s">
        <v>87</v>
      </c>
      <c r="D2" s="18" t="s">
        <v>63</v>
      </c>
      <c r="E2" s="18" t="s">
        <v>146</v>
      </c>
      <c r="F2" s="18" t="s">
        <v>135</v>
      </c>
    </row>
    <row r="3" spans="1:6" ht="96" customHeight="1">
      <c r="A3" s="20">
        <v>1</v>
      </c>
      <c r="B3" s="19" t="s">
        <v>210</v>
      </c>
      <c r="C3" s="20" t="s">
        <v>147</v>
      </c>
      <c r="D3" s="20" t="s">
        <v>148</v>
      </c>
      <c r="E3" s="139"/>
      <c r="F3" s="140"/>
    </row>
    <row r="4" spans="1:6" ht="96" customHeight="1">
      <c r="A4" s="20">
        <v>2</v>
      </c>
      <c r="B4" s="19" t="s">
        <v>211</v>
      </c>
      <c r="C4" s="20" t="s">
        <v>147</v>
      </c>
      <c r="D4" s="20" t="s">
        <v>148</v>
      </c>
      <c r="E4" s="139"/>
      <c r="F4" s="140"/>
    </row>
    <row r="5" spans="1:6" ht="96" customHeight="1">
      <c r="A5" s="20">
        <v>3</v>
      </c>
      <c r="B5" s="19" t="s">
        <v>212</v>
      </c>
      <c r="C5" s="20" t="s">
        <v>147</v>
      </c>
      <c r="D5" s="20" t="s">
        <v>148</v>
      </c>
      <c r="E5" s="139"/>
      <c r="F5" s="140"/>
    </row>
    <row r="6" spans="1:6" ht="96" customHeight="1">
      <c r="A6" s="20">
        <v>4</v>
      </c>
      <c r="B6" s="19" t="s">
        <v>213</v>
      </c>
      <c r="C6" s="20" t="s">
        <v>147</v>
      </c>
      <c r="D6" s="20" t="s">
        <v>148</v>
      </c>
      <c r="E6" s="139"/>
      <c r="F6" s="140"/>
    </row>
    <row r="7" spans="1:6" ht="76.5">
      <c r="A7" s="20">
        <v>5</v>
      </c>
      <c r="B7" s="19" t="s">
        <v>214</v>
      </c>
      <c r="C7" s="20" t="s">
        <v>147</v>
      </c>
      <c r="D7" s="20" t="s">
        <v>148</v>
      </c>
      <c r="E7" s="139"/>
      <c r="F7" s="140"/>
    </row>
    <row r="8" spans="1:6" ht="76.5">
      <c r="A8" s="20">
        <v>6</v>
      </c>
      <c r="B8" s="19" t="s">
        <v>215</v>
      </c>
      <c r="C8" s="20" t="s">
        <v>147</v>
      </c>
      <c r="D8" s="20" t="s">
        <v>148</v>
      </c>
      <c r="E8" s="139"/>
      <c r="F8" s="140"/>
    </row>
    <row r="9" spans="1:6" ht="76.5">
      <c r="A9" s="20">
        <v>7</v>
      </c>
      <c r="B9" s="19" t="s">
        <v>216</v>
      </c>
      <c r="C9" s="20" t="s">
        <v>147</v>
      </c>
      <c r="D9" s="20" t="s">
        <v>148</v>
      </c>
      <c r="E9" s="139"/>
      <c r="F9" s="140"/>
    </row>
    <row r="10" spans="1:6" ht="76.5">
      <c r="A10" s="20">
        <v>8</v>
      </c>
      <c r="B10" s="19" t="s">
        <v>217</v>
      </c>
      <c r="C10" s="20" t="s">
        <v>147</v>
      </c>
      <c r="D10" s="20" t="s">
        <v>148</v>
      </c>
      <c r="E10" s="139"/>
      <c r="F10" s="140"/>
    </row>
    <row r="11" spans="1:6" ht="76.5">
      <c r="A11" s="20">
        <v>9</v>
      </c>
      <c r="B11" s="19" t="s">
        <v>218</v>
      </c>
      <c r="C11" s="20" t="s">
        <v>147</v>
      </c>
      <c r="D11" s="20" t="s">
        <v>148</v>
      </c>
      <c r="E11" s="139"/>
      <c r="F11" s="140"/>
    </row>
    <row r="12" spans="1:6" ht="76.5">
      <c r="A12" s="20">
        <v>10</v>
      </c>
      <c r="B12" s="19" t="s">
        <v>219</v>
      </c>
      <c r="C12" s="20" t="s">
        <v>147</v>
      </c>
      <c r="D12" s="20" t="s">
        <v>148</v>
      </c>
      <c r="E12" s="139"/>
      <c r="F12" s="140"/>
    </row>
    <row r="13" spans="1:6" ht="76.5">
      <c r="A13" s="20">
        <v>11</v>
      </c>
      <c r="B13" s="19" t="s">
        <v>220</v>
      </c>
      <c r="C13" s="20" t="s">
        <v>147</v>
      </c>
      <c r="D13" s="20" t="s">
        <v>148</v>
      </c>
      <c r="E13" s="139"/>
      <c r="F13" s="140"/>
    </row>
    <row r="14" spans="1:6" ht="76.5">
      <c r="A14" s="20">
        <v>12</v>
      </c>
      <c r="B14" s="19" t="s">
        <v>221</v>
      </c>
      <c r="C14" s="20" t="s">
        <v>147</v>
      </c>
      <c r="D14" s="20" t="s">
        <v>148</v>
      </c>
      <c r="E14" s="139"/>
      <c r="F14" s="140"/>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27"/>
  <sheetViews>
    <sheetView topLeftCell="A14" workbookViewId="0">
      <selection activeCell="C36" sqref="C36"/>
    </sheetView>
  </sheetViews>
  <sheetFormatPr defaultRowHeight="15"/>
  <cols>
    <col min="2" max="2" width="15.140625" bestFit="1" customWidth="1"/>
    <col min="3" max="3" width="28.85546875" bestFit="1" customWidth="1"/>
    <col min="4" max="4" width="33.85546875" bestFit="1" customWidth="1"/>
  </cols>
  <sheetData>
    <row r="1" spans="1:4" s="103" customFormat="1" ht="18.75">
      <c r="A1" s="103" t="s">
        <v>176</v>
      </c>
    </row>
    <row r="2" spans="1:4" s="1" customFormat="1">
      <c r="A2" s="1" t="s">
        <v>135</v>
      </c>
    </row>
    <row r="3" spans="1:4" s="1" customFormat="1">
      <c r="A3" s="63" t="s">
        <v>138</v>
      </c>
    </row>
    <row r="4" spans="1:4" s="21" customFormat="1"/>
    <row r="6" spans="1:4">
      <c r="B6" s="51" t="s">
        <v>102</v>
      </c>
      <c r="C6" s="51" t="s">
        <v>103</v>
      </c>
      <c r="D6" s="51" t="s">
        <v>104</v>
      </c>
    </row>
    <row r="7" spans="1:4">
      <c r="B7" s="8" t="s">
        <v>105</v>
      </c>
      <c r="C7" s="141" t="s">
        <v>106</v>
      </c>
      <c r="D7" s="141" t="s">
        <v>107</v>
      </c>
    </row>
    <row r="8" spans="1:4">
      <c r="B8" s="8" t="s">
        <v>108</v>
      </c>
      <c r="C8" s="141" t="s">
        <v>109</v>
      </c>
      <c r="D8" s="141" t="s">
        <v>110</v>
      </c>
    </row>
    <row r="9" spans="1:4">
      <c r="B9" s="8" t="s">
        <v>111</v>
      </c>
      <c r="C9" s="141" t="s">
        <v>112</v>
      </c>
      <c r="D9" s="141"/>
    </row>
    <row r="10" spans="1:4">
      <c r="B10" s="8" t="s">
        <v>113</v>
      </c>
      <c r="C10" s="141" t="s">
        <v>114</v>
      </c>
      <c r="D10" s="141"/>
    </row>
    <row r="11" spans="1:4">
      <c r="B11" s="8" t="s">
        <v>115</v>
      </c>
      <c r="C11" s="142"/>
      <c r="D11" s="142"/>
    </row>
    <row r="12" spans="1:4">
      <c r="B12" s="8" t="s">
        <v>116</v>
      </c>
      <c r="C12" s="142"/>
      <c r="D12" s="142"/>
    </row>
    <row r="13" spans="1:4">
      <c r="B13" s="8" t="s">
        <v>117</v>
      </c>
      <c r="C13" s="142"/>
      <c r="D13" s="142"/>
    </row>
    <row r="14" spans="1:4">
      <c r="B14" s="8" t="s">
        <v>118</v>
      </c>
      <c r="C14" s="142"/>
      <c r="D14" s="142"/>
    </row>
    <row r="15" spans="1:4">
      <c r="B15" s="8" t="s">
        <v>119</v>
      </c>
      <c r="C15" s="142"/>
      <c r="D15" s="142"/>
    </row>
    <row r="16" spans="1:4">
      <c r="B16" s="8" t="s">
        <v>120</v>
      </c>
      <c r="C16" s="142"/>
      <c r="D16" s="142"/>
    </row>
    <row r="17" spans="2:4">
      <c r="B17" s="8" t="s">
        <v>121</v>
      </c>
      <c r="C17" s="142"/>
      <c r="D17" s="142"/>
    </row>
    <row r="18" spans="2:4">
      <c r="B18" s="8" t="s">
        <v>122</v>
      </c>
      <c r="C18" s="142"/>
      <c r="D18" s="142"/>
    </row>
    <row r="19" spans="2:4">
      <c r="B19" s="8" t="s">
        <v>123</v>
      </c>
      <c r="C19" s="142"/>
      <c r="D19" s="142"/>
    </row>
    <row r="20" spans="2:4">
      <c r="B20" s="8" t="s">
        <v>124</v>
      </c>
      <c r="C20" s="142"/>
      <c r="D20" s="142"/>
    </row>
    <row r="21" spans="2:4">
      <c r="B21" s="8" t="s">
        <v>125</v>
      </c>
      <c r="C21" s="142"/>
      <c r="D21" s="142"/>
    </row>
    <row r="22" spans="2:4">
      <c r="B22" s="8" t="s">
        <v>126</v>
      </c>
      <c r="C22" s="142"/>
      <c r="D22" s="142"/>
    </row>
    <row r="23" spans="2:4">
      <c r="B23" s="8" t="s">
        <v>127</v>
      </c>
      <c r="C23" s="142"/>
      <c r="D23" s="142"/>
    </row>
    <row r="24" spans="2:4">
      <c r="B24" s="8" t="s">
        <v>128</v>
      </c>
      <c r="C24" s="142"/>
      <c r="D24" s="142"/>
    </row>
    <row r="25" spans="2:4">
      <c r="B25" s="8" t="s">
        <v>129</v>
      </c>
      <c r="C25" s="142"/>
      <c r="D25" s="142"/>
    </row>
    <row r="26" spans="2:4">
      <c r="B26" s="8" t="s">
        <v>130</v>
      </c>
      <c r="C26" s="142"/>
      <c r="D26" s="142"/>
    </row>
    <row r="27" spans="2:4">
      <c r="B27" s="8" t="s">
        <v>131</v>
      </c>
      <c r="C27" s="142"/>
      <c r="D27" s="142"/>
    </row>
  </sheetData>
  <mergeCells count="1">
    <mergeCell ref="A1:XFD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C178B794F6BA4184CB0CC5C6D4D9E5" ma:contentTypeVersion="13" ma:contentTypeDescription="Create a new document." ma:contentTypeScope="" ma:versionID="b1c37227b2c692657a58fdae4077cf14">
  <xsd:schema xmlns:xsd="http://www.w3.org/2001/XMLSchema" xmlns:xs="http://www.w3.org/2001/XMLSchema" xmlns:p="http://schemas.microsoft.com/office/2006/metadata/properties" xmlns:ns2="7ec455e0-8e12-458b-bef7-d2281328a1aa" xmlns:ns3="c9a8ecbf-d979-4e96-b890-ca0640ca7764" targetNamespace="http://schemas.microsoft.com/office/2006/metadata/properties" ma:root="true" ma:fieldsID="4db5434f1088cd22f6516aaa2a576af0" ns2:_="" ns3:_="">
    <xsd:import namespace="7ec455e0-8e12-458b-bef7-d2281328a1aa"/>
    <xsd:import namespace="c9a8ecbf-d979-4e96-b890-ca0640ca7764"/>
    <xsd:element name="properties">
      <xsd:complexType>
        <xsd:sequence>
          <xsd:element name="documentManagement">
            <xsd:complexType>
              <xsd:all>
                <xsd:element ref="ns2:Topic" minOccurs="0"/>
                <xsd:element ref="ns2:Document_x0020_Type"/>
                <xsd:element ref="ns2:Parent_x0020_Detailed_x0020_Design_x0020_Document"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c455e0-8e12-458b-bef7-d2281328a1aa" elementFormDefault="qualified">
    <xsd:import namespace="http://schemas.microsoft.com/office/2006/documentManagement/types"/>
    <xsd:import namespace="http://schemas.microsoft.com/office/infopath/2007/PartnerControls"/>
    <xsd:element name="Topic" ma:index="2" nillable="true" ma:displayName="Market Function (Batch)" ma:internalName="Topic" ma:readOnly="false" ma:requiredMultiChoice="true">
      <xsd:complexType>
        <xsd:complexContent>
          <xsd:extension base="dms:MultiChoice">
            <xsd:sequence>
              <xsd:element name="Value" maxOccurs="unbounded" minOccurs="0" nillable="true">
                <xsd:simpleType>
                  <xsd:restriction base="dms:Choice">
                    <xsd:enumeration value="Calculation Engines"/>
                    <xsd:enumeration value="Interim Alignment"/>
                    <xsd:enumeration value="Market Billing &amp; Reporting"/>
                    <xsd:enumeration value="Market Entry &amp; Prudentials"/>
                    <xsd:enumeration value="Market Power Mitigation &amp; Market Administration"/>
                    <xsd:enumeration value="Market &amp; System Operations"/>
                    <xsd:enumeration value="Market Settlements &amp; Metering"/>
                    <xsd:enumeration value="Not Applicable"/>
                    <xsd:enumeration value="Omnibus"/>
                  </xsd:restriction>
                </xsd:simpleType>
              </xsd:element>
            </xsd:sequence>
          </xsd:extension>
        </xsd:complexContent>
      </xsd:complexType>
    </xsd:element>
    <xsd:element name="Document_x0020_Type" ma:index="3" ma:displayName="Document Type" ma:format="Dropdown" ma:internalName="Document_x0020_Type" ma:readOnly="false">
      <xsd:simpleType>
        <xsd:restriction base="dms:Choice">
          <xsd:enumeration value="Administration"/>
          <xsd:enumeration value="Business Requirements Document"/>
          <xsd:enumeration value="Dispatch Scheduling &amp; Optimization"/>
          <xsd:enumeration value="External Engagement"/>
          <xsd:enumeration value="External Training Materials"/>
          <xsd:enumeration value="Functional Specification"/>
          <xsd:enumeration value="Information Catalogue"/>
          <xsd:enumeration value="Information Model"/>
          <xsd:enumeration value="Internal Engagement"/>
          <xsd:enumeration value="Internal Manual"/>
          <xsd:enumeration value="Internal Training Materials"/>
          <xsd:enumeration value="Market Manual"/>
          <xsd:enumeration value="Market Rule Administration"/>
          <xsd:enumeration value="Market Rule Segment"/>
          <xsd:enumeration value="Market Rule Compiled"/>
          <xsd:enumeration value="Process Map"/>
          <xsd:enumeration value="Process Model"/>
          <xsd:enumeration value="Process Model &amp; Specification"/>
          <xsd:enumeration value="Process Specification"/>
          <xsd:enumeration value="Quality Supporting Document"/>
          <xsd:enumeration value="Readiness - External"/>
          <xsd:enumeration value="Readiness - Internal"/>
          <xsd:enumeration value="RL &amp; RQ Consultations"/>
          <xsd:enumeration value="Technical Reference or Interface"/>
          <xsd:enumeration value="User Guide"/>
        </xsd:restriction>
      </xsd:simpleType>
    </xsd:element>
    <xsd:element name="Parent_x0020_Detailed_x0020_Design_x0020_Document" ma:index="7" nillable="true" ma:displayName="Parent Detailed Design Document" ma:internalName="Parent_x0020_Detailed_x0020_Design_x0020_Document" ma:readOnly="false" ma:requiredMultiChoice="true">
      <xsd:complexType>
        <xsd:complexContent>
          <xsd:extension base="dms:MultiChoice">
            <xsd:sequence>
              <xsd:element name="Value" maxOccurs="unbounded" minOccurs="0" nillable="true">
                <xsd:simpleType>
                  <xsd:restriction base="dms:Choice">
                    <xsd:enumeration value="Authorization and Participation"/>
                    <xsd:enumeration value="Day-Ahead Market Calculation Engine"/>
                    <xsd:enumeration value="Facility Registration"/>
                    <xsd:enumeration value="Grid and Market Operations Integration"/>
                    <xsd:enumeration value="Market Billing and Funds Administration"/>
                    <xsd:enumeration value="Market Power Mitigation"/>
                    <xsd:enumeration value="Market Settlements"/>
                    <xsd:enumeration value="Not Applicable"/>
                    <xsd:enumeration value="Offers, Bids and Data Inputs"/>
                    <xsd:enumeration value="Pre-Dispatch Calculation Engine"/>
                    <xsd:enumeration value="Prudential Security"/>
                    <xsd:enumeration value="Publishing and Reporting Market Information"/>
                    <xsd:enumeration value="Real-Time Calculation Engine"/>
                    <xsd:enumeration value="Revenue Meter Registration"/>
                  </xsd:restriction>
                </xsd:simpleType>
              </xsd:element>
            </xsd:sequence>
          </xsd:extension>
        </xsd:complexContent>
      </xsd:complex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a8ecbf-d979-4e96-b890-ca0640ca776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opic xmlns="7ec455e0-8e12-458b-bef7-d2281328a1aa">
      <Value>Market Power Mitigation &amp; Market Administration</Value>
    </Topic>
    <Document_x0020_Type xmlns="7ec455e0-8e12-458b-bef7-d2281328a1aa">External Engagement</Document_x0020_Type>
    <Parent_x0020_Detailed_x0020_Design_x0020_Document xmlns="7ec455e0-8e12-458b-bef7-d2281328a1aa">
      <Value>Market Power Mitigation</Value>
    </Parent_x0020_Detailed_x0020_Design_x0020_Documen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FE8CBA-4AAC-4F66-9A24-936A058058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c455e0-8e12-458b-bef7-d2281328a1aa"/>
    <ds:schemaRef ds:uri="c9a8ecbf-d979-4e96-b890-ca0640ca77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8B9E47-21BF-4297-A178-1D8BD1C3886B}">
  <ds:schemaRefs>
    <ds:schemaRef ds:uri="http://schemas.microsoft.com/office/infopath/2007/PartnerControls"/>
    <ds:schemaRef ds:uri="http://purl.org/dc/elements/1.1/"/>
    <ds:schemaRef ds:uri="http://schemas.microsoft.com/office/2006/metadata/properties"/>
    <ds:schemaRef ds:uri="7ec455e0-8e12-458b-bef7-d2281328a1aa"/>
    <ds:schemaRef ds:uri="http://purl.org/dc/terms/"/>
    <ds:schemaRef ds:uri="http://schemas.openxmlformats.org/package/2006/metadata/core-properties"/>
    <ds:schemaRef ds:uri="http://schemas.microsoft.com/office/2006/documentManagement/types"/>
    <ds:schemaRef ds:uri="c9a8ecbf-d979-4e96-b890-ca0640ca7764"/>
    <ds:schemaRef ds:uri="http://www.w3.org/XML/1998/namespace"/>
    <ds:schemaRef ds:uri="http://purl.org/dc/dcmitype/"/>
  </ds:schemaRefs>
</ds:datastoreItem>
</file>

<file path=customXml/itemProps3.xml><?xml version="1.0" encoding="utf-8"?>
<ds:datastoreItem xmlns:ds="http://schemas.openxmlformats.org/officeDocument/2006/customXml" ds:itemID="{FE91820C-62BF-48FE-A274-41AE3F8D1B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Introduction</vt:lpstr>
      <vt:lpstr>Reference Level Cost Components</vt:lpstr>
      <vt:lpstr>Definition of Cost Components</vt:lpstr>
      <vt:lpstr>FinDispatchDataParameters</vt:lpstr>
      <vt:lpstr>Non-FinDispatchDataParameters</vt:lpstr>
      <vt:lpstr>Reference Quantity</vt:lpstr>
      <vt:lpstr>Supporting Documentation List</vt:lpstr>
      <vt:lpstr>Introduction!_Toc33773272</vt:lpstr>
    </vt:vector>
  </TitlesOfParts>
  <Manager/>
  <Company>IESO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Workbook_EnergyStorageSSResource</dc:title>
  <dc:subject/>
  <dc:creator>Nino Vakhtangishvili</dc:creator>
  <cp:keywords/>
  <dc:description/>
  <cp:lastModifiedBy>Anu Sridhar</cp:lastModifiedBy>
  <cp:revision/>
  <dcterms:created xsi:type="dcterms:W3CDTF">2020-02-05T19:26:57Z</dcterms:created>
  <dcterms:modified xsi:type="dcterms:W3CDTF">2022-07-14T17:19:03Z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0x0101009DC178B794F6BA4184CB0CC5C6D4D9E5</vt:lpwstr>
  </property>
</Properties>
</file>